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Documents\personal\farm\Chicorylane Foundation\Meetings\clfMeetingWinter2026\financials\"/>
    </mc:Choice>
  </mc:AlternateContent>
  <xr:revisionPtr revIDLastSave="0" documentId="13_ncr:1_{A62C6ADF-2737-4E0A-B8F6-F610369763F2}" xr6:coauthVersionLast="47" xr6:coauthVersionMax="47" xr10:uidLastSave="{00000000-0000-0000-0000-000000000000}"/>
  <bookViews>
    <workbookView xWindow="480" yWindow="1476" windowWidth="13764" windowHeight="10584" activeTab="1" xr2:uid="{85384029-73F4-4FF8-9C09-5D999F9FED05}"/>
  </bookViews>
  <sheets>
    <sheet name="summary" sheetId="1" r:id="rId1"/>
    <sheet name="details" sheetId="2" r:id="rId2"/>
    <sheet name="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2" l="1"/>
  <c r="G23" i="2"/>
  <c r="G21" i="2"/>
  <c r="F117" i="1" a="1"/>
  <c r="F117" i="1" s="1"/>
  <c r="F115" i="1"/>
  <c r="F114" i="1"/>
  <c r="F113" i="1"/>
  <c r="F111" i="1"/>
  <c r="F106" i="1"/>
  <c r="F108" i="1" s="1"/>
  <c r="G32" i="3"/>
  <c r="G16" i="3"/>
  <c r="C23" i="3"/>
  <c r="C24" i="3" s="1"/>
  <c r="C25" i="3" s="1"/>
  <c r="C26" i="3" s="1"/>
  <c r="C27" i="3" s="1"/>
  <c r="C28" i="3" s="1"/>
  <c r="C29" i="3" s="1"/>
  <c r="C30" i="3" s="1"/>
  <c r="C31" i="3" s="1"/>
  <c r="G5" i="3"/>
  <c r="G4" i="3"/>
  <c r="C7" i="3"/>
  <c r="C8" i="3" s="1"/>
  <c r="C9" i="3" s="1"/>
  <c r="C10" i="3" s="1"/>
  <c r="C11" i="3" s="1"/>
  <c r="C12" i="3" s="1"/>
  <c r="C13" i="3" s="1"/>
  <c r="C14" i="3" s="1"/>
  <c r="C15" i="3" s="1"/>
  <c r="E3" i="2" l="1"/>
  <c r="H3" i="2"/>
  <c r="E9" i="2"/>
  <c r="H9" i="2"/>
  <c r="E10" i="1"/>
  <c r="E80" i="2" l="1"/>
  <c r="H80" i="2"/>
  <c r="F96" i="1"/>
  <c r="G16" i="1"/>
  <c r="H15" i="1" s="1"/>
  <c r="G84" i="1"/>
  <c r="G81" i="1"/>
  <c r="G76" i="1"/>
  <c r="H71" i="1" s="1"/>
  <c r="G69" i="1"/>
  <c r="G67" i="1"/>
  <c r="G68" i="1"/>
  <c r="G65" i="1"/>
  <c r="G56" i="1"/>
  <c r="G55" i="1"/>
  <c r="G54" i="1"/>
  <c r="G53" i="1"/>
  <c r="G52" i="1"/>
  <c r="I33" i="1"/>
  <c r="D23" i="2"/>
  <c r="G47" i="1" s="1"/>
  <c r="D21" i="2"/>
  <c r="F45" i="1"/>
  <c r="H23" i="1"/>
  <c r="H10" i="1"/>
  <c r="G7" i="1"/>
  <c r="F97" i="1" s="1"/>
  <c r="G6" i="1"/>
  <c r="D46" i="1"/>
  <c r="E16" i="2" l="1"/>
  <c r="H79" i="1"/>
  <c r="G45" i="1"/>
  <c r="H43" i="1" s="1"/>
  <c r="I14" i="1"/>
  <c r="H51" i="1"/>
  <c r="H5" i="1"/>
  <c r="I4" i="1" s="1"/>
  <c r="I29" i="1" l="1"/>
  <c r="I91" i="1" s="1"/>
  <c r="F99" i="1"/>
  <c r="F33" i="1"/>
  <c r="E79" i="1"/>
  <c r="D73" i="1"/>
  <c r="E72" i="1" s="1"/>
  <c r="D68" i="1"/>
  <c r="D66" i="1"/>
  <c r="D54" i="1"/>
  <c r="D55" i="1"/>
  <c r="D52" i="1"/>
  <c r="D16" i="1"/>
  <c r="E15" i="1" s="1"/>
  <c r="D24" i="1"/>
  <c r="E23" i="1" s="1"/>
  <c r="D7" i="1"/>
  <c r="D6" i="1"/>
  <c r="E67" i="2"/>
  <c r="E56" i="2"/>
  <c r="H56" i="2"/>
  <c r="D47" i="2"/>
  <c r="C43" i="2"/>
  <c r="C42" i="2"/>
  <c r="C41" i="2"/>
  <c r="D62" i="1"/>
  <c r="E58" i="1" s="1"/>
  <c r="D38" i="2"/>
  <c r="G59" i="1" s="1"/>
  <c r="E29" i="2"/>
  <c r="E45" i="2" l="1"/>
  <c r="G66" i="1"/>
  <c r="H64" i="1" s="1"/>
  <c r="H36" i="2"/>
  <c r="D40" i="2"/>
  <c r="G62" i="1" s="1"/>
  <c r="H58" i="1" s="1"/>
  <c r="H45" i="2"/>
  <c r="H29" i="2"/>
  <c r="F14" i="1"/>
  <c r="H16" i="2"/>
  <c r="D47" i="1"/>
  <c r="E43" i="1" s="1"/>
  <c r="E5" i="1"/>
  <c r="E64" i="1"/>
  <c r="E51" i="1"/>
  <c r="E36" i="2" l="1"/>
  <c r="E78" i="2" s="1"/>
  <c r="E82" i="2" s="1"/>
  <c r="I42" i="1"/>
  <c r="I87" i="1" s="1"/>
  <c r="I92" i="1" s="1"/>
  <c r="I93" i="1" s="1"/>
  <c r="F29" i="1"/>
  <c r="F91" i="1" s="1"/>
  <c r="F4" i="1"/>
  <c r="H78" i="2"/>
  <c r="H82" i="2" s="1"/>
  <c r="F42" i="1"/>
  <c r="F87" i="1" s="1"/>
  <c r="F92" i="1" s="1"/>
  <c r="F93" i="1" l="1"/>
  <c r="F101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<sst xmlns="http://schemas.openxmlformats.org/spreadsheetml/2006/main" count="185" uniqueCount="146">
  <si>
    <t>Checking</t>
  </si>
  <si>
    <t>Savings</t>
  </si>
  <si>
    <t>CDs</t>
  </si>
  <si>
    <t>Long-Term Investments</t>
  </si>
  <si>
    <t>Endowment</t>
  </si>
  <si>
    <t>Other</t>
  </si>
  <si>
    <t>Contributions</t>
  </si>
  <si>
    <t>Co-Founders</t>
  </si>
  <si>
    <t>Donations</t>
  </si>
  <si>
    <t>Investment Income</t>
  </si>
  <si>
    <t>Interest &amp; Dividends</t>
  </si>
  <si>
    <t>Other Income</t>
  </si>
  <si>
    <t>Short-Term</t>
  </si>
  <si>
    <t>Accounts Payable</t>
  </si>
  <si>
    <t>Accrued Expenses</t>
  </si>
  <si>
    <t xml:space="preserve">Lont-Term </t>
  </si>
  <si>
    <t>General</t>
  </si>
  <si>
    <t>Payroll</t>
  </si>
  <si>
    <t>Wages &amp; Contract</t>
  </si>
  <si>
    <t>Insurance</t>
  </si>
  <si>
    <t>Supplies &amp; Equipment</t>
  </si>
  <si>
    <t>Profssional Fees</t>
  </si>
  <si>
    <t>Legal</t>
  </si>
  <si>
    <t>Wealth Management</t>
  </si>
  <si>
    <t>Accounting</t>
  </si>
  <si>
    <t>Bookkeeping</t>
  </si>
  <si>
    <t>Comm. &amp; Tech.</t>
  </si>
  <si>
    <t>Internet</t>
  </si>
  <si>
    <t>ISP</t>
  </si>
  <si>
    <t>Communications</t>
  </si>
  <si>
    <t>Program Activities</t>
  </si>
  <si>
    <t>Fees &amp; Honoraria</t>
  </si>
  <si>
    <t>Research</t>
  </si>
  <si>
    <t>Outreach</t>
  </si>
  <si>
    <t>Class</t>
  </si>
  <si>
    <t>Category</t>
  </si>
  <si>
    <t>2025</t>
  </si>
  <si>
    <t>Account</t>
  </si>
  <si>
    <t>Itms Ttls.</t>
  </si>
  <si>
    <t>Cat. Ttls</t>
  </si>
  <si>
    <t xml:space="preserve"> Cat. Ttls.</t>
  </si>
  <si>
    <r>
      <rPr>
        <sz val="9"/>
        <rFont val="Times New Roman"/>
        <family val="1"/>
      </rPr>
      <t>1000 . PNC Checking</t>
    </r>
  </si>
  <si>
    <r>
      <rPr>
        <sz val="9"/>
        <rFont val="Times New Roman"/>
        <family val="1"/>
      </rPr>
      <t>1010 . PNC Savings/Money Market</t>
    </r>
  </si>
  <si>
    <r>
      <rPr>
        <sz val="9"/>
        <rFont val="Times New Roman"/>
        <family val="1"/>
      </rPr>
      <t>405 . Founders Contribution</t>
    </r>
  </si>
  <si>
    <r>
      <rPr>
        <sz val="9"/>
        <rFont val="Times New Roman"/>
        <family val="1"/>
      </rPr>
      <t>4010 . Interest of savings, temp. Cash</t>
    </r>
  </si>
  <si>
    <r>
      <rPr>
        <sz val="9"/>
        <rFont val="Times New Roman"/>
        <family val="1"/>
      </rPr>
      <t>5000 . General Expenses</t>
    </r>
  </si>
  <si>
    <r>
      <rPr>
        <sz val="9"/>
        <rFont val="Times New Roman"/>
        <family val="1"/>
      </rPr>
      <t>2460 . Payroll Expenses</t>
    </r>
  </si>
  <si>
    <r>
      <rPr>
        <sz val="9"/>
        <rFont val="Times New Roman"/>
        <family val="1"/>
      </rPr>
      <t>5050 . Fundraising Expenses</t>
    </r>
  </si>
  <si>
    <r>
      <rPr>
        <sz val="9"/>
        <rFont val="Times New Roman"/>
        <family val="1"/>
      </rPr>
      <t>5090 . Other General Expenses</t>
    </r>
  </si>
  <si>
    <r>
      <rPr>
        <sz val="9"/>
        <rFont val="Times New Roman"/>
        <family val="1"/>
      </rPr>
      <t>5150 . Other Salaries &amp; Wages</t>
    </r>
  </si>
  <si>
    <t xml:space="preserve">           Lauren Smith comm</t>
  </si>
  <si>
    <r>
      <rPr>
        <sz val="9"/>
        <rFont val="Times New Roman"/>
        <family val="1"/>
      </rPr>
      <t>5350 . Insurance(general)</t>
    </r>
  </si>
  <si>
    <r>
      <rPr>
        <sz val="9"/>
        <rFont val="Times New Roman"/>
        <family val="1"/>
      </rPr>
      <t>5400 . Depreciation &amp; Depletion</t>
    </r>
  </si>
  <si>
    <r>
      <rPr>
        <sz val="9"/>
        <rFont val="Times New Roman"/>
        <family val="1"/>
      </rPr>
      <t>5450 . Office Supplies</t>
    </r>
  </si>
  <si>
    <r>
      <rPr>
        <sz val="9"/>
        <rFont val="Times New Roman"/>
        <family val="1"/>
      </rPr>
      <t>5500 . Professional Fees</t>
    </r>
  </si>
  <si>
    <r>
      <rPr>
        <sz val="9"/>
        <rFont val="Times New Roman"/>
        <family val="1"/>
      </rPr>
      <t>5510 . Legal</t>
    </r>
  </si>
  <si>
    <r>
      <rPr>
        <sz val="9"/>
        <rFont val="Times New Roman"/>
        <family val="1"/>
      </rPr>
      <t>5520 . Wealth Management</t>
    </r>
  </si>
  <si>
    <r>
      <rPr>
        <sz val="9"/>
        <rFont val="Times New Roman"/>
        <family val="1"/>
      </rPr>
      <t>5530 . Bookkeeping</t>
    </r>
  </si>
  <si>
    <t xml:space="preserve">     </t>
  </si>
  <si>
    <r>
      <rPr>
        <sz val="9"/>
        <rFont val="Times New Roman"/>
        <family val="1"/>
      </rPr>
      <t>5540 . Accounting</t>
    </r>
  </si>
  <si>
    <r>
      <rPr>
        <sz val="9"/>
        <rFont val="Times New Roman"/>
        <family val="1"/>
      </rPr>
      <t>5550 . Other professional expenses</t>
    </r>
  </si>
  <si>
    <r>
      <rPr>
        <sz val="9"/>
        <rFont val="Times New Roman"/>
        <family val="1"/>
      </rPr>
      <t>5600 . Communication &amp; Technology</t>
    </r>
  </si>
  <si>
    <r>
      <rPr>
        <sz val="9"/>
        <rFont val="Times New Roman"/>
        <family val="1"/>
      </rPr>
      <t>5610 . Email</t>
    </r>
  </si>
  <si>
    <r>
      <rPr>
        <sz val="9"/>
        <rFont val="Times New Roman"/>
        <family val="1"/>
      </rPr>
      <t>5620 . Internet</t>
    </r>
  </si>
  <si>
    <t>5630 . ISP</t>
  </si>
  <si>
    <r>
      <rPr>
        <sz val="9"/>
        <rFont val="Times New Roman"/>
        <family val="1"/>
      </rPr>
      <t>5640 . Other communications and tech</t>
    </r>
  </si>
  <si>
    <t>Zoom (dec)</t>
  </si>
  <si>
    <t>Adobe (jan)</t>
  </si>
  <si>
    <t>Constant Contact</t>
  </si>
  <si>
    <r>
      <rPr>
        <sz val="9"/>
        <rFont val="Times New Roman"/>
        <family val="1"/>
      </rPr>
      <t>5700 . Program/Activity Expenses</t>
    </r>
  </si>
  <si>
    <t>5720 . Information and Communication</t>
  </si>
  <si>
    <r>
      <rPr>
        <sz val="9"/>
        <rFont val="Times New Roman"/>
        <family val="1"/>
      </rPr>
      <t>5740 . Food, Drinks, Refreshments</t>
    </r>
  </si>
  <si>
    <r>
      <rPr>
        <sz val="9"/>
        <rFont val="Times New Roman"/>
        <family val="1"/>
      </rPr>
      <t>5750 . Rentals</t>
    </r>
  </si>
  <si>
    <r>
      <rPr>
        <sz val="9"/>
        <rFont val="Times New Roman"/>
        <family val="1"/>
      </rPr>
      <t>5760 . Transportation</t>
    </r>
  </si>
  <si>
    <t>5770 . Fees, honoraria</t>
  </si>
  <si>
    <r>
      <rPr>
        <sz val="9"/>
        <rFont val="Times New Roman"/>
        <family val="1"/>
      </rPr>
      <t>5780 . Prep &amp; Maintenance</t>
    </r>
  </si>
  <si>
    <r>
      <rPr>
        <sz val="9"/>
        <rFont val="Times New Roman"/>
        <family val="1"/>
      </rPr>
      <t>5790 . Other activity expenses</t>
    </r>
  </si>
  <si>
    <r>
      <rPr>
        <sz val="9"/>
        <rFont val="Times New Roman"/>
        <family val="1"/>
      </rPr>
      <t>5800 . Research Expenses</t>
    </r>
  </si>
  <si>
    <r>
      <rPr>
        <sz val="9"/>
        <rFont val="Times New Roman"/>
        <family val="1"/>
      </rPr>
      <t>5810 . Coordination and Support</t>
    </r>
  </si>
  <si>
    <t>5820 . Information and Communication</t>
  </si>
  <si>
    <r>
      <rPr>
        <sz val="9"/>
        <rFont val="Times New Roman"/>
        <family val="1"/>
      </rPr>
      <t>5830 . Materials, Supp., Services</t>
    </r>
  </si>
  <si>
    <r>
      <rPr>
        <sz val="9"/>
        <rFont val="Times New Roman"/>
        <family val="1"/>
      </rPr>
      <t>5840 . Food, Drinks &amp; Refreshments</t>
    </r>
  </si>
  <si>
    <r>
      <rPr>
        <sz val="9"/>
        <rFont val="Times New Roman"/>
        <family val="1"/>
      </rPr>
      <t>5850 . Rentals</t>
    </r>
  </si>
  <si>
    <r>
      <rPr>
        <sz val="9"/>
        <rFont val="Times New Roman"/>
        <family val="1"/>
      </rPr>
      <t>5860 . Transportation</t>
    </r>
  </si>
  <si>
    <r>
      <rPr>
        <sz val="9"/>
        <rFont val="Times New Roman"/>
        <family val="1"/>
      </rPr>
      <t>5870 . Fee, Honoraria</t>
    </r>
  </si>
  <si>
    <r>
      <rPr>
        <sz val="9"/>
        <rFont val="Times New Roman"/>
        <family val="1"/>
      </rPr>
      <t>5880 . Prep &amp; Maintenance</t>
    </r>
  </si>
  <si>
    <r>
      <rPr>
        <sz val="9"/>
        <rFont val="Times New Roman"/>
        <family val="1"/>
      </rPr>
      <t>5890 . Other research expenses</t>
    </r>
  </si>
  <si>
    <t>5900 . Outreach Expenses</t>
  </si>
  <si>
    <t>5910 . Coordination and Support</t>
  </si>
  <si>
    <t>5920 . Information and Communication</t>
  </si>
  <si>
    <t>5930 . Materials, Supp., Services</t>
  </si>
  <si>
    <t>5940 . Food, Drinks &amp; Refreshments</t>
  </si>
  <si>
    <t>5950 . Rentals</t>
  </si>
  <si>
    <t>5960 . Transportation</t>
  </si>
  <si>
    <t>5970 . Fees, Honoraria</t>
  </si>
  <si>
    <t>5980 . Prep &amp; Maintenance</t>
  </si>
  <si>
    <t>5990 . Other outreach expenses</t>
  </si>
  <si>
    <t>Total  Expenses</t>
  </si>
  <si>
    <t xml:space="preserve">         Total Assets</t>
  </si>
  <si>
    <t>Net</t>
  </si>
  <si>
    <t>Items</t>
  </si>
  <si>
    <t>5730 . Material &amp; Services</t>
  </si>
  <si>
    <t>5710 . Coordinaton &amp; Support</t>
  </si>
  <si>
    <t>Coordination &amp; Support</t>
  </si>
  <si>
    <t>Matrials &amp; Services</t>
  </si>
  <si>
    <t>Food &amp; Refreshments</t>
  </si>
  <si>
    <t>Total Income + Assets</t>
  </si>
  <si>
    <t xml:space="preserve">        Additional Donations</t>
  </si>
  <si>
    <t xml:space="preserve">Public </t>
  </si>
  <si>
    <t>Initial Assets</t>
  </si>
  <si>
    <t>1. Assets</t>
  </si>
  <si>
    <t>2. Income</t>
  </si>
  <si>
    <t>3. Liabilities</t>
  </si>
  <si>
    <t>4. Expenses</t>
  </si>
  <si>
    <t>Total Lia. &amp; Exps.</t>
  </si>
  <si>
    <t>5. Balance</t>
  </si>
  <si>
    <t>(Ass+Inc.) - (Lia. + Exps.)</t>
  </si>
  <si>
    <t>Assets + Income</t>
  </si>
  <si>
    <t>Liabilities + Expenses</t>
  </si>
  <si>
    <t>Final Assets</t>
  </si>
  <si>
    <t>Total</t>
  </si>
  <si>
    <t>5300 Service Charges</t>
  </si>
  <si>
    <t>Service Charges</t>
  </si>
  <si>
    <t>Difference</t>
  </si>
  <si>
    <t>3. Expenses</t>
  </si>
  <si>
    <t>1020 Schwab Investment/Endowment</t>
  </si>
  <si>
    <t>4080  Other Income</t>
  </si>
  <si>
    <t>1030  Other Assets</t>
  </si>
  <si>
    <t>6. Tests &amp; Calcs.</t>
  </si>
  <si>
    <t>Invst. Income</t>
  </si>
  <si>
    <t>Month</t>
  </si>
  <si>
    <t>Excise Tax Invst. Inc.</t>
  </si>
  <si>
    <t>Invest</t>
  </si>
  <si>
    <t>TOTAL</t>
  </si>
  <si>
    <t>Invst. Avg. Value</t>
  </si>
  <si>
    <t>Total: chk., sav., invst.</t>
  </si>
  <si>
    <t xml:space="preserve"> (1/1/2025 - 2/28/2025)</t>
  </si>
  <si>
    <t>1.39% excise tax</t>
  </si>
  <si>
    <t>Assets</t>
  </si>
  <si>
    <t>avg. mthly.cash  value</t>
  </si>
  <si>
    <t>5% min. invst. return</t>
  </si>
  <si>
    <t>1.5% cash deemed crtbl.</t>
  </si>
  <si>
    <t>net  assets value</t>
  </si>
  <si>
    <t>Actual Expenses, To Date</t>
  </si>
  <si>
    <t xml:space="preserve">            D&amp;O</t>
  </si>
  <si>
    <t>Event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</si>
</sst>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4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9"/>
      <name val="Times New Roman"/>
      <family val="1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49" fontId="0" fillId="0" borderId="0" xfId="0" applyNumberForma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righ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164" fontId="0" fillId="0" borderId="3" xfId="0" applyNumberForma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/>
    <xf numFmtId="0" fontId="3" fillId="0" borderId="0" xfId="1" applyFill="1"/>
    <xf numFmtId="0" fontId="3" fillId="0" borderId="1" xfId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 indent="3"/>
    </xf>
    <xf numFmtId="0" fontId="2" fillId="0" borderId="4" xfId="0" applyFont="1" applyBorder="1" applyAlignment="1">
      <alignment horizontal="left" vertical="top" wrapText="1" indent="7"/>
    </xf>
    <xf numFmtId="164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64" fontId="0" fillId="0" borderId="5" xfId="0" applyNumberForma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/>
    </xf>
    <xf numFmtId="165" fontId="0" fillId="0" borderId="0" xfId="0" applyNumberFormat="1"/>
    <xf numFmtId="165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right" vertical="top"/>
    </xf>
    <xf numFmtId="9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CDEB-49A1-41AD-9891-6F866AAE5651}">
  <dimension ref="A1:I120"/>
  <sheetViews>
    <sheetView topLeftCell="A93" workbookViewId="0">
      <selection activeCell="F117" sqref="F117"/>
    </sheetView>
  </sheetViews>
  <sheetFormatPr defaultRowHeight="14.4" x14ac:dyDescent="0.3"/>
  <cols>
    <col min="1" max="1" width="14.6640625" customWidth="1"/>
    <col min="2" max="2" width="23.33203125" customWidth="1"/>
    <col min="3" max="3" width="22.88671875" customWidth="1"/>
    <col min="4" max="4" width="9.5546875" style="1" customWidth="1"/>
    <col min="5" max="5" width="8.88671875" style="1"/>
    <col min="6" max="6" width="13.21875" style="1" customWidth="1"/>
    <col min="7" max="9" width="8.88671875" style="1"/>
  </cols>
  <sheetData>
    <row r="1" spans="1:9" s="2" customFormat="1" x14ac:dyDescent="0.3">
      <c r="E1" s="2">
        <v>2024</v>
      </c>
      <c r="H1" s="2" t="s">
        <v>36</v>
      </c>
    </row>
    <row r="2" spans="1:9" s="2" customFormat="1" x14ac:dyDescent="0.3">
      <c r="A2" s="13" t="s">
        <v>34</v>
      </c>
      <c r="B2" s="13" t="s">
        <v>35</v>
      </c>
      <c r="C2" s="13" t="s">
        <v>100</v>
      </c>
      <c r="D2" s="13" t="s">
        <v>100</v>
      </c>
      <c r="E2" s="13" t="s">
        <v>35</v>
      </c>
      <c r="F2" s="13" t="s">
        <v>34</v>
      </c>
      <c r="G2" s="13" t="s">
        <v>100</v>
      </c>
      <c r="H2" s="13" t="s">
        <v>35</v>
      </c>
      <c r="I2" s="13" t="s">
        <v>34</v>
      </c>
    </row>
    <row r="3" spans="1:9" x14ac:dyDescent="0.3">
      <c r="A3" s="14"/>
      <c r="B3" s="14"/>
      <c r="C3" s="14"/>
      <c r="D3" s="15"/>
      <c r="E3" s="15"/>
      <c r="F3" s="15"/>
      <c r="G3" s="15"/>
      <c r="H3" s="15"/>
      <c r="I3" s="15"/>
    </row>
    <row r="4" spans="1:9" x14ac:dyDescent="0.3">
      <c r="A4" s="14" t="s">
        <v>110</v>
      </c>
      <c r="B4" s="14"/>
      <c r="C4" s="14"/>
      <c r="D4" s="15"/>
      <c r="E4" s="15"/>
      <c r="F4" s="15">
        <f>SUM(E5:E10)</f>
        <v>25000</v>
      </c>
      <c r="G4" s="15"/>
      <c r="H4" s="15"/>
      <c r="I4" s="15">
        <f>SUM(H5:H10)</f>
        <v>9206</v>
      </c>
    </row>
    <row r="5" spans="1:9" x14ac:dyDescent="0.3">
      <c r="A5" s="14"/>
      <c r="B5" s="14" t="s">
        <v>109</v>
      </c>
      <c r="C5" s="14"/>
      <c r="D5" s="15"/>
      <c r="E5" s="15">
        <f>SUM(D6:D8)</f>
        <v>25000</v>
      </c>
      <c r="F5" s="15"/>
      <c r="G5" s="15"/>
      <c r="H5" s="15">
        <f>SUM(G6:G8)</f>
        <v>9206</v>
      </c>
      <c r="I5" s="15"/>
    </row>
    <row r="6" spans="1:9" x14ac:dyDescent="0.3">
      <c r="A6" s="14"/>
      <c r="B6" s="14"/>
      <c r="C6" s="14" t="s">
        <v>0</v>
      </c>
      <c r="D6" s="15">
        <f>details!G4</f>
        <v>12000</v>
      </c>
      <c r="E6" s="15"/>
      <c r="F6" s="15"/>
      <c r="G6" s="15">
        <f>details!D4</f>
        <v>3057</v>
      </c>
      <c r="H6" s="15"/>
      <c r="I6" s="15"/>
    </row>
    <row r="7" spans="1:9" x14ac:dyDescent="0.3">
      <c r="A7" s="14"/>
      <c r="B7" s="14"/>
      <c r="C7" s="14" t="s">
        <v>1</v>
      </c>
      <c r="D7" s="15">
        <f>details!G5</f>
        <v>13000</v>
      </c>
      <c r="E7" s="15"/>
      <c r="F7" s="15"/>
      <c r="G7" s="15">
        <f>details!D5</f>
        <v>6149</v>
      </c>
      <c r="H7" s="15"/>
      <c r="I7" s="15"/>
    </row>
    <row r="8" spans="1:9" x14ac:dyDescent="0.3">
      <c r="A8" s="14"/>
      <c r="B8" s="14"/>
      <c r="C8" s="14" t="s">
        <v>2</v>
      </c>
      <c r="D8" s="15">
        <v>0</v>
      </c>
      <c r="E8" s="15"/>
      <c r="F8" s="15"/>
      <c r="G8" s="15">
        <v>0</v>
      </c>
      <c r="H8" s="15"/>
      <c r="I8" s="15"/>
    </row>
    <row r="9" spans="1:9" x14ac:dyDescent="0.3">
      <c r="A9" s="14"/>
      <c r="B9" s="14"/>
      <c r="C9" s="14"/>
      <c r="D9" s="15"/>
      <c r="E9" s="15"/>
      <c r="F9" s="15"/>
      <c r="G9" s="15"/>
      <c r="H9" s="15"/>
      <c r="I9" s="15"/>
    </row>
    <row r="10" spans="1:9" x14ac:dyDescent="0.3">
      <c r="A10" s="14"/>
      <c r="B10" s="14" t="s">
        <v>3</v>
      </c>
      <c r="C10" s="14"/>
      <c r="D10" s="15"/>
      <c r="E10" s="15">
        <f>SUM(D11:D13)</f>
        <v>0</v>
      </c>
      <c r="F10" s="15"/>
      <c r="G10" s="15"/>
      <c r="H10" s="15">
        <f>SUM(G11:G12)</f>
        <v>0</v>
      </c>
      <c r="I10" s="15"/>
    </row>
    <row r="11" spans="1:9" x14ac:dyDescent="0.3">
      <c r="A11" s="14"/>
      <c r="B11" s="14"/>
      <c r="C11" s="14" t="s">
        <v>4</v>
      </c>
      <c r="D11" s="15">
        <v>0</v>
      </c>
      <c r="E11" s="15"/>
      <c r="F11" s="15"/>
      <c r="G11" s="15">
        <v>0</v>
      </c>
      <c r="H11" s="15"/>
      <c r="I11" s="15"/>
    </row>
    <row r="12" spans="1:9" x14ac:dyDescent="0.3">
      <c r="A12" s="14"/>
      <c r="B12" s="14"/>
      <c r="C12" s="14" t="s">
        <v>5</v>
      </c>
      <c r="D12" s="15"/>
      <c r="E12" s="15"/>
      <c r="F12" s="15"/>
      <c r="G12" s="15"/>
      <c r="H12" s="15"/>
      <c r="I12" s="15"/>
    </row>
    <row r="13" spans="1:9" x14ac:dyDescent="0.3">
      <c r="A13" s="14"/>
      <c r="B13" s="14"/>
      <c r="C13" s="14"/>
      <c r="D13" s="15"/>
      <c r="E13" s="15"/>
      <c r="F13" s="15"/>
      <c r="G13" s="15"/>
      <c r="H13" s="15"/>
      <c r="I13" s="15"/>
    </row>
    <row r="14" spans="1:9" x14ac:dyDescent="0.3">
      <c r="A14" s="14" t="s">
        <v>111</v>
      </c>
      <c r="B14" s="14"/>
      <c r="C14" s="14"/>
      <c r="D14" s="15"/>
      <c r="E14" s="15"/>
      <c r="F14" s="15">
        <f>SUM(E15:E27)</f>
        <v>100200</v>
      </c>
      <c r="G14" s="15"/>
      <c r="H14" s="15"/>
      <c r="I14" s="15">
        <f>SUM(H15+H23)</f>
        <v>10200</v>
      </c>
    </row>
    <row r="15" spans="1:9" x14ac:dyDescent="0.3">
      <c r="A15" s="14"/>
      <c r="B15" s="14" t="s">
        <v>6</v>
      </c>
      <c r="C15" s="14"/>
      <c r="D15" s="15"/>
      <c r="E15" s="15">
        <f>SUM(D16:D18)</f>
        <v>100000</v>
      </c>
      <c r="F15" s="15"/>
      <c r="G15" s="15"/>
      <c r="H15" s="15">
        <f>SUM(G16:G18)</f>
        <v>10000</v>
      </c>
      <c r="I15" s="15"/>
    </row>
    <row r="16" spans="1:9" x14ac:dyDescent="0.3">
      <c r="A16" s="14"/>
      <c r="B16" s="14"/>
      <c r="C16" s="14" t="s">
        <v>7</v>
      </c>
      <c r="D16" s="15">
        <f>details!D11</f>
        <v>100000</v>
      </c>
      <c r="E16" s="15"/>
      <c r="F16" s="15"/>
      <c r="G16" s="15">
        <f>details!D10</f>
        <v>10000</v>
      </c>
      <c r="H16" s="15"/>
      <c r="I16" s="15"/>
    </row>
    <row r="17" spans="1:9" x14ac:dyDescent="0.3">
      <c r="A17" s="14"/>
      <c r="B17" s="14"/>
      <c r="C17" s="14" t="s">
        <v>108</v>
      </c>
      <c r="D17" s="15">
        <v>0</v>
      </c>
      <c r="E17" s="15"/>
      <c r="F17" s="15"/>
      <c r="G17" s="15"/>
      <c r="H17" s="15"/>
      <c r="I17" s="15"/>
    </row>
    <row r="18" spans="1:9" x14ac:dyDescent="0.3">
      <c r="A18" s="14"/>
      <c r="B18" s="14"/>
      <c r="C18" s="14" t="s">
        <v>5</v>
      </c>
      <c r="D18" s="15"/>
      <c r="E18" s="15"/>
      <c r="F18" s="15"/>
      <c r="G18" s="15"/>
      <c r="H18" s="15"/>
      <c r="I18" s="15"/>
    </row>
    <row r="19" spans="1:9" x14ac:dyDescent="0.3">
      <c r="A19" s="14"/>
      <c r="B19" s="14"/>
      <c r="C19" s="14"/>
      <c r="D19" s="15"/>
      <c r="E19" s="15"/>
      <c r="F19" s="15"/>
      <c r="G19" s="15"/>
      <c r="H19" s="15"/>
      <c r="I19" s="15"/>
    </row>
    <row r="20" spans="1:9" x14ac:dyDescent="0.3">
      <c r="A20" s="14"/>
      <c r="B20" s="14" t="s">
        <v>8</v>
      </c>
      <c r="C20" s="14"/>
      <c r="D20" s="15"/>
      <c r="E20" s="15"/>
      <c r="F20" s="15"/>
      <c r="G20" s="15"/>
      <c r="H20" s="15"/>
      <c r="I20" s="15"/>
    </row>
    <row r="21" spans="1:9" x14ac:dyDescent="0.3">
      <c r="A21" s="14"/>
      <c r="B21" s="14"/>
      <c r="C21" s="14" t="s">
        <v>5</v>
      </c>
      <c r="D21" s="15"/>
      <c r="E21" s="15"/>
      <c r="F21" s="15">
        <v>0</v>
      </c>
      <c r="G21" s="15"/>
      <c r="H21" s="15"/>
      <c r="I21" s="15"/>
    </row>
    <row r="22" spans="1:9" x14ac:dyDescent="0.3">
      <c r="A22" s="14"/>
      <c r="B22" s="14"/>
      <c r="C22" s="14"/>
      <c r="D22" s="15"/>
      <c r="E22" s="15"/>
      <c r="F22" s="15"/>
      <c r="G22" s="15"/>
      <c r="H22" s="15"/>
      <c r="I22" s="15"/>
    </row>
    <row r="23" spans="1:9" x14ac:dyDescent="0.3">
      <c r="A23" s="14"/>
      <c r="B23" s="14" t="s">
        <v>9</v>
      </c>
      <c r="C23" s="14"/>
      <c r="D23" s="15"/>
      <c r="E23" s="15">
        <f>SUM(D24)</f>
        <v>200</v>
      </c>
      <c r="F23" s="15"/>
      <c r="G23" s="15"/>
      <c r="H23" s="15">
        <f>G24</f>
        <v>200</v>
      </c>
      <c r="I23" s="15"/>
    </row>
    <row r="24" spans="1:9" x14ac:dyDescent="0.3">
      <c r="A24" s="14"/>
      <c r="B24" s="14"/>
      <c r="C24" s="14" t="s">
        <v>10</v>
      </c>
      <c r="D24" s="15">
        <f>details!G12</f>
        <v>200</v>
      </c>
      <c r="E24" s="15"/>
      <c r="F24" s="15"/>
      <c r="G24" s="15">
        <v>200</v>
      </c>
      <c r="H24" s="15"/>
      <c r="I24" s="15"/>
    </row>
    <row r="25" spans="1:9" x14ac:dyDescent="0.3">
      <c r="A25" s="14"/>
      <c r="B25" s="14"/>
      <c r="C25" s="14"/>
      <c r="D25" s="15"/>
      <c r="E25" s="15"/>
      <c r="F25" s="15"/>
      <c r="G25" s="15"/>
      <c r="H25" s="15"/>
      <c r="I25" s="15"/>
    </row>
    <row r="26" spans="1:9" x14ac:dyDescent="0.3">
      <c r="A26" s="14"/>
      <c r="B26" s="14" t="s">
        <v>11</v>
      </c>
      <c r="C26" s="14"/>
      <c r="D26" s="15"/>
      <c r="E26" s="15"/>
      <c r="F26" s="15"/>
      <c r="G26" s="15"/>
      <c r="H26" s="15"/>
      <c r="I26" s="15"/>
    </row>
    <row r="27" spans="1:9" x14ac:dyDescent="0.3">
      <c r="A27" s="14"/>
      <c r="B27" s="14"/>
      <c r="C27" s="14" t="s">
        <v>5</v>
      </c>
      <c r="D27" s="15"/>
      <c r="E27" s="15"/>
      <c r="F27" s="15"/>
      <c r="G27" s="15">
        <v>0</v>
      </c>
      <c r="H27" s="15"/>
      <c r="I27" s="15"/>
    </row>
    <row r="28" spans="1:9" x14ac:dyDescent="0.3">
      <c r="A28" s="14"/>
      <c r="B28" s="14"/>
      <c r="C28" s="14"/>
      <c r="D28" s="15"/>
      <c r="E28" s="15"/>
      <c r="F28" s="15"/>
      <c r="G28" s="15"/>
      <c r="H28" s="15"/>
      <c r="I28" s="15"/>
    </row>
    <row r="29" spans="1:9" x14ac:dyDescent="0.3">
      <c r="A29" s="14"/>
      <c r="B29" s="14" t="s">
        <v>106</v>
      </c>
      <c r="C29" s="14"/>
      <c r="D29" s="15"/>
      <c r="E29" s="15"/>
      <c r="F29" s="15">
        <f>SUM(F14:F27)</f>
        <v>100200</v>
      </c>
      <c r="G29" s="15"/>
      <c r="H29" s="15"/>
      <c r="I29" s="15">
        <f>I14+I4</f>
        <v>19406</v>
      </c>
    </row>
    <row r="30" spans="1:9" x14ac:dyDescent="0.3">
      <c r="A30" s="14"/>
      <c r="B30" s="14"/>
      <c r="C30" s="14"/>
      <c r="D30" s="15"/>
      <c r="E30" s="15"/>
      <c r="F30" s="15"/>
      <c r="G30" s="15"/>
      <c r="H30" s="15"/>
      <c r="I30" s="15"/>
    </row>
    <row r="31" spans="1:9" x14ac:dyDescent="0.3">
      <c r="A31" s="14"/>
      <c r="B31" s="14"/>
      <c r="C31" s="14"/>
      <c r="D31" s="15"/>
      <c r="E31" s="15"/>
      <c r="F31" s="15"/>
      <c r="G31" s="15"/>
      <c r="H31" s="15"/>
      <c r="I31" s="15"/>
    </row>
    <row r="32" spans="1:9" x14ac:dyDescent="0.3">
      <c r="A32" s="14"/>
      <c r="B32" s="14"/>
      <c r="C32" s="14"/>
      <c r="D32" s="15"/>
      <c r="E32" s="15"/>
      <c r="F32" s="15"/>
      <c r="G32" s="15"/>
      <c r="H32" s="15"/>
      <c r="I32" s="15"/>
    </row>
    <row r="33" spans="1:9" x14ac:dyDescent="0.3">
      <c r="A33" s="14" t="s">
        <v>112</v>
      </c>
      <c r="B33" s="14"/>
      <c r="C33" s="14"/>
      <c r="D33" s="15"/>
      <c r="E33" s="15"/>
      <c r="F33" s="15">
        <f>SUM(E34:E38)</f>
        <v>0</v>
      </c>
      <c r="G33" s="15"/>
      <c r="H33" s="15"/>
      <c r="I33" s="15">
        <f>SUM(H34+H38)</f>
        <v>0</v>
      </c>
    </row>
    <row r="34" spans="1:9" x14ac:dyDescent="0.3">
      <c r="A34" s="14"/>
      <c r="B34" s="14" t="s">
        <v>12</v>
      </c>
      <c r="C34" s="14"/>
      <c r="D34" s="15"/>
      <c r="E34" s="15">
        <v>0</v>
      </c>
      <c r="F34" s="15"/>
      <c r="G34" s="15"/>
      <c r="H34" s="15">
        <v>0</v>
      </c>
      <c r="I34" s="15"/>
    </row>
    <row r="35" spans="1:9" x14ac:dyDescent="0.3">
      <c r="A35" s="14"/>
      <c r="B35" s="14"/>
      <c r="C35" s="14" t="s">
        <v>13</v>
      </c>
      <c r="D35" s="15"/>
      <c r="E35" s="15"/>
      <c r="F35" s="15"/>
      <c r="G35" s="15"/>
      <c r="H35" s="15"/>
      <c r="I35" s="15"/>
    </row>
    <row r="36" spans="1:9" x14ac:dyDescent="0.3">
      <c r="A36" s="14"/>
      <c r="B36" s="14"/>
      <c r="C36" s="14" t="s">
        <v>14</v>
      </c>
      <c r="D36" s="15"/>
      <c r="E36" s="15"/>
      <c r="F36" s="15"/>
      <c r="G36" s="15"/>
      <c r="H36" s="15"/>
      <c r="I36" s="15"/>
    </row>
    <row r="37" spans="1:9" x14ac:dyDescent="0.3">
      <c r="A37" s="14"/>
      <c r="B37" s="14"/>
      <c r="C37" s="14"/>
      <c r="D37" s="15"/>
      <c r="E37" s="15"/>
      <c r="F37" s="15"/>
      <c r="G37" s="15"/>
      <c r="H37" s="15"/>
      <c r="I37" s="15"/>
    </row>
    <row r="38" spans="1:9" x14ac:dyDescent="0.3">
      <c r="A38" s="14"/>
      <c r="B38" s="14" t="s">
        <v>15</v>
      </c>
      <c r="C38" s="14"/>
      <c r="D38" s="15"/>
      <c r="E38" s="15">
        <v>0</v>
      </c>
      <c r="F38" s="15"/>
      <c r="G38" s="15"/>
      <c r="H38" s="15">
        <v>0</v>
      </c>
      <c r="I38" s="15"/>
    </row>
    <row r="39" spans="1:9" x14ac:dyDescent="0.3">
      <c r="A39" s="14"/>
      <c r="B39" s="14"/>
      <c r="C39" s="14" t="s">
        <v>5</v>
      </c>
      <c r="D39" s="15"/>
      <c r="E39" s="15"/>
      <c r="F39" s="15"/>
      <c r="G39" s="15"/>
      <c r="H39" s="15"/>
      <c r="I39" s="15"/>
    </row>
    <row r="40" spans="1:9" x14ac:dyDescent="0.3">
      <c r="A40" s="14"/>
      <c r="B40" s="14"/>
      <c r="C40" s="14"/>
      <c r="D40" s="15"/>
      <c r="E40" s="15"/>
      <c r="F40" s="15"/>
      <c r="G40" s="15"/>
      <c r="H40" s="15"/>
      <c r="I40" s="15"/>
    </row>
    <row r="41" spans="1:9" x14ac:dyDescent="0.3">
      <c r="A41" s="14"/>
      <c r="B41" s="14"/>
      <c r="C41" s="14"/>
      <c r="D41" s="15"/>
      <c r="E41" s="15"/>
      <c r="F41" s="15"/>
      <c r="G41" s="15"/>
      <c r="H41" s="15"/>
      <c r="I41" s="15"/>
    </row>
    <row r="42" spans="1:9" x14ac:dyDescent="0.3">
      <c r="A42" s="14" t="s">
        <v>113</v>
      </c>
      <c r="B42" s="14"/>
      <c r="C42" s="14"/>
      <c r="D42" s="15"/>
      <c r="E42" s="15"/>
      <c r="F42" s="15">
        <f>SUM(E43:E79)</f>
        <v>2219</v>
      </c>
      <c r="G42" s="15"/>
      <c r="H42" s="15"/>
      <c r="I42" s="15">
        <f>SUM(H43:H79)</f>
        <v>16499</v>
      </c>
    </row>
    <row r="43" spans="1:9" x14ac:dyDescent="0.3">
      <c r="A43" s="14"/>
      <c r="B43" s="17" t="s">
        <v>16</v>
      </c>
      <c r="C43" s="14"/>
      <c r="D43" s="15"/>
      <c r="E43" s="15">
        <f>SUM(D46:D49)</f>
        <v>1219</v>
      </c>
      <c r="F43" s="15"/>
      <c r="G43" s="15"/>
      <c r="H43" s="15">
        <f>G45+G47</f>
        <v>2000</v>
      </c>
      <c r="I43" s="15"/>
    </row>
    <row r="44" spans="1:9" x14ac:dyDescent="0.3">
      <c r="A44" s="14"/>
      <c r="B44" s="14"/>
      <c r="C44" s="14" t="s">
        <v>17</v>
      </c>
      <c r="D44" s="15"/>
      <c r="E44" s="15"/>
      <c r="F44" s="15"/>
      <c r="G44" s="15"/>
      <c r="H44" s="15"/>
      <c r="I44" s="15"/>
    </row>
    <row r="45" spans="1:9" x14ac:dyDescent="0.3">
      <c r="A45" s="14"/>
      <c r="B45" s="14"/>
      <c r="C45" s="14" t="s">
        <v>18</v>
      </c>
      <c r="D45" s="15"/>
      <c r="E45" s="15"/>
      <c r="F45" s="15">
        <f>details!H22</f>
        <v>0</v>
      </c>
      <c r="G45" s="15">
        <f>details!D21</f>
        <v>2000</v>
      </c>
      <c r="H45" s="15"/>
      <c r="I45" s="15"/>
    </row>
    <row r="46" spans="1:9" x14ac:dyDescent="0.3">
      <c r="A46" s="14"/>
      <c r="B46" s="14"/>
      <c r="C46" s="14" t="s">
        <v>122</v>
      </c>
      <c r="D46" s="15">
        <f>details!F20</f>
        <v>87</v>
      </c>
      <c r="E46" s="15"/>
      <c r="F46" s="15"/>
      <c r="G46" s="15"/>
      <c r="H46" s="15"/>
      <c r="I46" s="15"/>
    </row>
    <row r="47" spans="1:9" x14ac:dyDescent="0.3">
      <c r="A47" s="14"/>
      <c r="B47" s="14"/>
      <c r="C47" s="14" t="s">
        <v>19</v>
      </c>
      <c r="D47" s="15">
        <f>details!G23</f>
        <v>1000</v>
      </c>
      <c r="E47" s="15"/>
      <c r="F47" s="15"/>
      <c r="G47" s="15">
        <f>details!D23</f>
        <v>0</v>
      </c>
      <c r="H47" s="15"/>
      <c r="I47" s="15"/>
    </row>
    <row r="48" spans="1:9" x14ac:dyDescent="0.3">
      <c r="A48" s="14"/>
      <c r="B48" s="14"/>
      <c r="C48" s="14" t="s">
        <v>20</v>
      </c>
      <c r="D48" s="15"/>
      <c r="E48" s="15"/>
      <c r="F48" s="15"/>
      <c r="G48" s="15"/>
      <c r="H48" s="15"/>
      <c r="I48" s="15"/>
    </row>
    <row r="49" spans="1:9" x14ac:dyDescent="0.3">
      <c r="A49" s="14"/>
      <c r="B49" s="14"/>
      <c r="C49" s="14" t="s">
        <v>5</v>
      </c>
      <c r="D49" s="15">
        <v>132</v>
      </c>
      <c r="E49" s="15"/>
      <c r="F49" s="15"/>
      <c r="G49" s="15"/>
      <c r="H49" s="15"/>
      <c r="I49" s="15"/>
    </row>
    <row r="50" spans="1:9" x14ac:dyDescent="0.3">
      <c r="A50" s="14"/>
      <c r="B50" s="14"/>
      <c r="C50" s="14"/>
      <c r="D50" s="15"/>
      <c r="E50" s="15"/>
      <c r="F50" s="15"/>
      <c r="G50" s="15"/>
      <c r="H50" s="15"/>
      <c r="I50" s="15"/>
    </row>
    <row r="51" spans="1:9" x14ac:dyDescent="0.3">
      <c r="A51" s="14"/>
      <c r="B51" s="16" t="s">
        <v>21</v>
      </c>
      <c r="C51" s="14"/>
      <c r="D51" s="15"/>
      <c r="E51" s="15">
        <f>SUM(D52:D56)</f>
        <v>0</v>
      </c>
      <c r="F51" s="15"/>
      <c r="G51" s="15"/>
      <c r="H51">
        <f>SUM(G52:G56)</f>
        <v>5800</v>
      </c>
      <c r="I51" s="15"/>
    </row>
    <row r="52" spans="1:9" x14ac:dyDescent="0.3">
      <c r="A52" s="14"/>
      <c r="B52" s="14"/>
      <c r="C52" s="14" t="s">
        <v>22</v>
      </c>
      <c r="D52" s="15">
        <f>details!F30</f>
        <v>0</v>
      </c>
      <c r="E52" s="15"/>
      <c r="F52" s="15"/>
      <c r="G52" s="15">
        <f>details!D30</f>
        <v>1000</v>
      </c>
      <c r="H52" s="15"/>
      <c r="I52" s="15"/>
    </row>
    <row r="53" spans="1:9" x14ac:dyDescent="0.3">
      <c r="A53" s="14"/>
      <c r="B53" s="14"/>
      <c r="C53" s="14" t="s">
        <v>23</v>
      </c>
      <c r="D53" s="15">
        <v>0</v>
      </c>
      <c r="E53" s="15"/>
      <c r="F53" s="15"/>
      <c r="G53" s="15">
        <f>details!D31</f>
        <v>500</v>
      </c>
      <c r="H53" s="15"/>
      <c r="I53" s="15"/>
    </row>
    <row r="54" spans="1:9" x14ac:dyDescent="0.3">
      <c r="A54" s="14"/>
      <c r="B54" s="14"/>
      <c r="C54" s="14" t="s">
        <v>25</v>
      </c>
      <c r="D54" s="15">
        <f>details!F32</f>
        <v>0</v>
      </c>
      <c r="E54" s="15"/>
      <c r="F54" s="15"/>
      <c r="G54" s="15">
        <f>details!D32</f>
        <v>1000</v>
      </c>
      <c r="H54" s="15"/>
      <c r="I54" s="15"/>
    </row>
    <row r="55" spans="1:9" x14ac:dyDescent="0.3">
      <c r="A55" s="14"/>
      <c r="B55" s="14"/>
      <c r="C55" s="14" t="s">
        <v>24</v>
      </c>
      <c r="D55" s="15">
        <f>details!F33</f>
        <v>0</v>
      </c>
      <c r="E55" s="15"/>
      <c r="F55" s="15"/>
      <c r="G55" s="15">
        <f>details!D33</f>
        <v>2800</v>
      </c>
      <c r="H55" s="15"/>
      <c r="I55" s="15"/>
    </row>
    <row r="56" spans="1:9" x14ac:dyDescent="0.3">
      <c r="A56" s="14"/>
      <c r="B56" s="14"/>
      <c r="C56" s="14" t="s">
        <v>5</v>
      </c>
      <c r="D56" s="15">
        <v>0</v>
      </c>
      <c r="E56" s="15"/>
      <c r="F56" s="15"/>
      <c r="G56" s="15">
        <f>details!D34</f>
        <v>500</v>
      </c>
      <c r="H56" s="15"/>
      <c r="I56" s="15"/>
    </row>
    <row r="57" spans="1:9" x14ac:dyDescent="0.3">
      <c r="A57" s="14"/>
      <c r="B57" s="14"/>
      <c r="C57" s="14"/>
      <c r="D57" s="15"/>
      <c r="E57" s="15"/>
      <c r="F57" s="15"/>
      <c r="G57" s="15"/>
      <c r="H57" s="15"/>
      <c r="I57" s="15"/>
    </row>
    <row r="58" spans="1:9" x14ac:dyDescent="0.3">
      <c r="A58" s="14"/>
      <c r="B58" s="17" t="s">
        <v>26</v>
      </c>
      <c r="C58" s="14"/>
      <c r="D58" s="15"/>
      <c r="E58" s="15">
        <f>SUM(D59:D62)</f>
        <v>1000</v>
      </c>
      <c r="F58" s="15"/>
      <c r="G58" s="15"/>
      <c r="H58" s="15">
        <f>SUM(G59:G62)</f>
        <v>1224</v>
      </c>
      <c r="I58" s="15"/>
    </row>
    <row r="59" spans="1:9" x14ac:dyDescent="0.3">
      <c r="A59" s="14"/>
      <c r="B59" s="14"/>
      <c r="C59" s="14" t="s">
        <v>27</v>
      </c>
      <c r="D59" s="15"/>
      <c r="E59" s="15"/>
      <c r="F59" s="15"/>
      <c r="G59" s="15">
        <f>details!D38</f>
        <v>420</v>
      </c>
      <c r="H59" s="15"/>
      <c r="I59" s="15"/>
    </row>
    <row r="60" spans="1:9" x14ac:dyDescent="0.3">
      <c r="A60" s="14"/>
      <c r="B60" s="14"/>
      <c r="C60" s="14" t="s">
        <v>28</v>
      </c>
      <c r="D60" s="15"/>
      <c r="E60" s="15"/>
      <c r="F60" s="15"/>
      <c r="G60" s="15"/>
      <c r="H60" s="15"/>
      <c r="I60" s="15"/>
    </row>
    <row r="61" spans="1:9" x14ac:dyDescent="0.3">
      <c r="A61" s="14"/>
      <c r="B61" s="14"/>
      <c r="C61" s="14" t="s">
        <v>29</v>
      </c>
      <c r="D61" s="15"/>
      <c r="E61" s="15"/>
      <c r="F61" s="15"/>
      <c r="G61" s="15"/>
      <c r="H61" s="15"/>
      <c r="I61" s="15"/>
    </row>
    <row r="62" spans="1:9" x14ac:dyDescent="0.3">
      <c r="A62" s="14"/>
      <c r="B62" s="14"/>
      <c r="C62" s="14" t="s">
        <v>5</v>
      </c>
      <c r="D62" s="15">
        <f>details!G40</f>
        <v>1000</v>
      </c>
      <c r="E62" s="15"/>
      <c r="F62" s="15"/>
      <c r="G62" s="15">
        <f>details!D40</f>
        <v>804</v>
      </c>
      <c r="H62" s="15"/>
      <c r="I62" s="15"/>
    </row>
    <row r="63" spans="1:9" x14ac:dyDescent="0.3">
      <c r="A63" s="14"/>
      <c r="B63" s="14"/>
      <c r="C63" s="14"/>
      <c r="D63" s="15"/>
      <c r="E63" s="15"/>
      <c r="F63" s="15"/>
      <c r="G63" s="15"/>
      <c r="H63" s="15"/>
      <c r="I63" s="15"/>
    </row>
    <row r="64" spans="1:9" x14ac:dyDescent="0.3">
      <c r="A64" s="14"/>
      <c r="B64" s="17" t="s">
        <v>30</v>
      </c>
      <c r="C64" s="14"/>
      <c r="D64" s="15"/>
      <c r="E64" s="15">
        <f>SUM(D65:D69)</f>
        <v>0</v>
      </c>
      <c r="F64" s="15"/>
      <c r="G64" s="15"/>
      <c r="H64" s="15">
        <f>SUM(G65:G69)</f>
        <v>5000</v>
      </c>
      <c r="I64" s="15"/>
    </row>
    <row r="65" spans="1:9" x14ac:dyDescent="0.3">
      <c r="A65" s="14"/>
      <c r="B65" s="14"/>
      <c r="C65" s="14" t="s">
        <v>103</v>
      </c>
      <c r="D65" s="15"/>
      <c r="E65" s="15"/>
      <c r="F65" s="15"/>
      <c r="G65" s="15">
        <f>details!D46</f>
        <v>2000</v>
      </c>
      <c r="H65" s="15"/>
      <c r="I65" s="15"/>
    </row>
    <row r="66" spans="1:9" x14ac:dyDescent="0.3">
      <c r="A66" s="14"/>
      <c r="B66" s="14"/>
      <c r="C66" s="14" t="s">
        <v>104</v>
      </c>
      <c r="D66" s="15">
        <f>details!F48</f>
        <v>0</v>
      </c>
      <c r="E66" s="15"/>
      <c r="F66" s="15"/>
      <c r="G66" s="15">
        <f>details!D47+details!D48</f>
        <v>1000</v>
      </c>
      <c r="H66" s="15"/>
      <c r="I66" s="15"/>
    </row>
    <row r="67" spans="1:9" x14ac:dyDescent="0.3">
      <c r="A67" s="14"/>
      <c r="B67" s="14"/>
      <c r="C67" s="14" t="s">
        <v>105</v>
      </c>
      <c r="D67" s="15"/>
      <c r="E67" s="15"/>
      <c r="F67" s="15"/>
      <c r="G67" s="15">
        <f>details!D49</f>
        <v>500</v>
      </c>
      <c r="H67" s="15"/>
      <c r="I67" s="15"/>
    </row>
    <row r="68" spans="1:9" x14ac:dyDescent="0.3">
      <c r="A68" s="14"/>
      <c r="B68" s="14"/>
      <c r="C68" s="14" t="s">
        <v>31</v>
      </c>
      <c r="D68" s="15">
        <f>details!F52</f>
        <v>0</v>
      </c>
      <c r="E68" s="15"/>
      <c r="F68" s="15"/>
      <c r="G68" s="15">
        <f>details!D52</f>
        <v>500</v>
      </c>
      <c r="H68" s="15"/>
      <c r="I68" s="15"/>
    </row>
    <row r="69" spans="1:9" x14ac:dyDescent="0.3">
      <c r="A69" s="14"/>
      <c r="B69" s="14"/>
      <c r="C69" s="14" t="s">
        <v>5</v>
      </c>
      <c r="D69" s="15"/>
      <c r="E69" s="15"/>
      <c r="F69" s="15"/>
      <c r="G69" s="15">
        <f>SUM(details!D53:D54)</f>
        <v>1000</v>
      </c>
      <c r="H69" s="15"/>
      <c r="I69" s="15"/>
    </row>
    <row r="70" spans="1:9" x14ac:dyDescent="0.3">
      <c r="A70" s="14"/>
      <c r="B70" s="14"/>
      <c r="C70" s="14"/>
      <c r="D70" s="15"/>
      <c r="E70" s="15"/>
      <c r="F70" s="15"/>
      <c r="G70" s="15"/>
      <c r="H70" s="15"/>
      <c r="I70" s="15"/>
    </row>
    <row r="71" spans="1:9" x14ac:dyDescent="0.3">
      <c r="A71" s="14"/>
      <c r="B71" s="17" t="s">
        <v>32</v>
      </c>
      <c r="C71" s="14"/>
      <c r="D71" s="15"/>
      <c r="E71" s="15"/>
      <c r="F71" s="15"/>
      <c r="G71" s="15"/>
      <c r="H71" s="15">
        <f>SUM(G72:G76)</f>
        <v>1000</v>
      </c>
      <c r="I71" s="15"/>
    </row>
    <row r="72" spans="1:9" x14ac:dyDescent="0.3">
      <c r="A72" s="14"/>
      <c r="B72" s="14"/>
      <c r="C72" s="14" t="s">
        <v>103</v>
      </c>
      <c r="D72" s="15"/>
      <c r="E72" s="15">
        <f>SUM(D73:D77)</f>
        <v>0</v>
      </c>
      <c r="F72" s="15"/>
      <c r="G72" s="15"/>
      <c r="H72" s="15"/>
      <c r="I72" s="15"/>
    </row>
    <row r="73" spans="1:9" x14ac:dyDescent="0.3">
      <c r="A73" s="14"/>
      <c r="B73" s="14"/>
      <c r="C73" s="14" t="s">
        <v>104</v>
      </c>
      <c r="D73" s="15">
        <f>details!F59</f>
        <v>0</v>
      </c>
      <c r="E73" s="15"/>
      <c r="F73" s="15"/>
      <c r="G73" s="15"/>
      <c r="H73" s="15"/>
      <c r="I73" s="15"/>
    </row>
    <row r="74" spans="1:9" x14ac:dyDescent="0.3">
      <c r="A74" s="14"/>
      <c r="B74" s="14"/>
      <c r="C74" s="14" t="s">
        <v>105</v>
      </c>
      <c r="D74" s="15"/>
      <c r="E74" s="15"/>
      <c r="F74" s="15"/>
      <c r="G74" s="15"/>
      <c r="H74" s="15"/>
      <c r="I74" s="15"/>
    </row>
    <row r="75" spans="1:9" x14ac:dyDescent="0.3">
      <c r="A75" s="14"/>
      <c r="B75" s="14"/>
      <c r="C75" s="14" t="s">
        <v>31</v>
      </c>
      <c r="D75" s="15"/>
      <c r="E75" s="15"/>
      <c r="F75" s="15"/>
      <c r="G75" s="15"/>
      <c r="H75" s="15"/>
      <c r="I75" s="15"/>
    </row>
    <row r="76" spans="1:9" x14ac:dyDescent="0.3">
      <c r="A76" s="14"/>
      <c r="B76" s="14"/>
      <c r="C76" s="14" t="s">
        <v>5</v>
      </c>
      <c r="D76" s="15"/>
      <c r="E76" s="15"/>
      <c r="F76" s="15"/>
      <c r="G76" s="15">
        <f>details!D65</f>
        <v>1000</v>
      </c>
      <c r="H76" s="15"/>
      <c r="I76" s="15"/>
    </row>
    <row r="77" spans="1:9" x14ac:dyDescent="0.3">
      <c r="A77" s="14"/>
      <c r="B77" s="14"/>
      <c r="C77" s="14"/>
      <c r="D77" s="15"/>
      <c r="E77" s="15"/>
      <c r="F77" s="15"/>
      <c r="G77" s="15"/>
      <c r="H77" s="15"/>
      <c r="I77" s="15"/>
    </row>
    <row r="78" spans="1:9" x14ac:dyDescent="0.3">
      <c r="A78" s="14"/>
      <c r="B78" s="14"/>
      <c r="C78" s="14"/>
      <c r="D78" s="15"/>
      <c r="E78" s="15"/>
      <c r="F78" s="15"/>
      <c r="G78" s="15"/>
      <c r="H78" s="15"/>
      <c r="I78" s="15"/>
    </row>
    <row r="79" spans="1:9" x14ac:dyDescent="0.3">
      <c r="A79" s="14"/>
      <c r="B79" s="17" t="s">
        <v>33</v>
      </c>
      <c r="C79" s="14"/>
      <c r="D79" s="15"/>
      <c r="E79" s="15">
        <f>0</f>
        <v>0</v>
      </c>
      <c r="F79" s="15"/>
      <c r="G79" s="15"/>
      <c r="H79" s="15">
        <f>SUM(G80:G92)</f>
        <v>1475</v>
      </c>
      <c r="I79" s="15"/>
    </row>
    <row r="80" spans="1:9" x14ac:dyDescent="0.3">
      <c r="A80" s="14"/>
      <c r="B80" s="14"/>
      <c r="C80" s="14" t="s">
        <v>103</v>
      </c>
      <c r="D80" s="15"/>
      <c r="E80" s="15"/>
      <c r="F80" s="15"/>
      <c r="G80" s="15"/>
      <c r="H80" s="15"/>
      <c r="I80" s="15"/>
    </row>
    <row r="81" spans="1:9" x14ac:dyDescent="0.3">
      <c r="A81" s="14"/>
      <c r="B81" s="14"/>
      <c r="C81" s="14" t="s">
        <v>104</v>
      </c>
      <c r="D81" s="15"/>
      <c r="E81" s="15"/>
      <c r="F81" s="15"/>
      <c r="G81" s="15">
        <f>details!D70</f>
        <v>475</v>
      </c>
      <c r="H81" s="15"/>
      <c r="I81" s="15"/>
    </row>
    <row r="82" spans="1:9" x14ac:dyDescent="0.3">
      <c r="A82" s="14"/>
      <c r="B82" s="14"/>
      <c r="C82" s="14" t="s">
        <v>105</v>
      </c>
      <c r="D82" s="15"/>
      <c r="E82" s="15"/>
      <c r="F82" s="15"/>
      <c r="G82" s="15"/>
      <c r="H82" s="15"/>
      <c r="I82" s="15"/>
    </row>
    <row r="83" spans="1:9" x14ac:dyDescent="0.3">
      <c r="A83" s="14"/>
      <c r="B83" s="14"/>
      <c r="C83" s="14" t="s">
        <v>31</v>
      </c>
      <c r="D83" s="15"/>
      <c r="E83" s="15"/>
      <c r="F83" s="15"/>
      <c r="G83" s="15"/>
      <c r="H83" s="15"/>
      <c r="I83" s="15"/>
    </row>
    <row r="84" spans="1:9" x14ac:dyDescent="0.3">
      <c r="A84" s="14"/>
      <c r="B84" s="14"/>
      <c r="C84" s="14" t="s">
        <v>5</v>
      </c>
      <c r="D84" s="15"/>
      <c r="E84" s="15"/>
      <c r="F84" s="15"/>
      <c r="G84" s="15">
        <f>details!D76</f>
        <v>1000</v>
      </c>
      <c r="H84" s="15"/>
      <c r="I84" s="15"/>
    </row>
    <row r="85" spans="1:9" x14ac:dyDescent="0.3">
      <c r="A85" s="14"/>
      <c r="B85" s="14"/>
      <c r="C85" s="14"/>
      <c r="D85" s="15"/>
      <c r="E85" s="15"/>
      <c r="F85" s="15"/>
      <c r="G85" s="15"/>
      <c r="H85" s="15"/>
      <c r="I85" s="15"/>
    </row>
    <row r="86" spans="1:9" x14ac:dyDescent="0.3">
      <c r="A86" s="14"/>
      <c r="B86" s="14"/>
      <c r="C86" s="14"/>
      <c r="D86" s="15"/>
      <c r="E86" s="15"/>
      <c r="F86" s="15"/>
      <c r="G86" s="15"/>
      <c r="H86" s="15"/>
      <c r="I86" s="15"/>
    </row>
    <row r="87" spans="1:9" x14ac:dyDescent="0.3">
      <c r="A87" s="14"/>
      <c r="B87" s="14" t="s">
        <v>114</v>
      </c>
      <c r="C87" s="14"/>
      <c r="D87" s="15"/>
      <c r="E87" s="15"/>
      <c r="F87" s="15">
        <f>SUM(F33:F42)</f>
        <v>2219</v>
      </c>
      <c r="G87" s="15"/>
      <c r="H87" s="15"/>
      <c r="I87" s="15">
        <f>I33+I42</f>
        <v>16499</v>
      </c>
    </row>
    <row r="88" spans="1:9" x14ac:dyDescent="0.3">
      <c r="A88" s="14"/>
      <c r="B88" s="14"/>
      <c r="C88" s="14"/>
      <c r="D88" s="15"/>
      <c r="E88" s="15"/>
      <c r="F88" s="15"/>
      <c r="G88" s="15"/>
      <c r="H88" s="15"/>
      <c r="I88" s="15"/>
    </row>
    <row r="89" spans="1:9" x14ac:dyDescent="0.3">
      <c r="A89" s="14"/>
      <c r="B89" s="14"/>
      <c r="C89" s="14"/>
      <c r="D89" s="15"/>
      <c r="E89" s="15"/>
      <c r="F89" s="15"/>
      <c r="G89" s="15"/>
      <c r="H89" s="15"/>
      <c r="I89" s="15"/>
    </row>
    <row r="90" spans="1:9" x14ac:dyDescent="0.3">
      <c r="A90" s="14" t="s">
        <v>115</v>
      </c>
      <c r="B90" s="14" t="s">
        <v>116</v>
      </c>
      <c r="C90" s="14"/>
      <c r="D90" s="15"/>
      <c r="E90" s="15"/>
      <c r="F90" s="15"/>
      <c r="G90" s="15"/>
      <c r="H90" s="15"/>
      <c r="I90" s="15"/>
    </row>
    <row r="91" spans="1:9" x14ac:dyDescent="0.3">
      <c r="A91" s="14"/>
      <c r="B91" s="14"/>
      <c r="C91" s="14" t="s">
        <v>117</v>
      </c>
      <c r="D91" s="15"/>
      <c r="E91" s="15"/>
      <c r="F91" s="15">
        <f>F29</f>
        <v>100200</v>
      </c>
      <c r="G91" s="15"/>
      <c r="H91" s="15"/>
      <c r="I91" s="15">
        <f>I29</f>
        <v>19406</v>
      </c>
    </row>
    <row r="92" spans="1:9" x14ac:dyDescent="0.3">
      <c r="A92" s="14"/>
      <c r="B92" s="14"/>
      <c r="C92" s="14" t="s">
        <v>118</v>
      </c>
      <c r="D92" s="15"/>
      <c r="E92" s="15"/>
      <c r="F92" s="15">
        <f>F87</f>
        <v>2219</v>
      </c>
      <c r="G92" s="15"/>
      <c r="H92" s="15"/>
      <c r="I92" s="15">
        <f>I87</f>
        <v>16499</v>
      </c>
    </row>
    <row r="93" spans="1:9" x14ac:dyDescent="0.3">
      <c r="A93" s="14"/>
      <c r="B93" s="14"/>
      <c r="C93" s="14" t="s">
        <v>99</v>
      </c>
      <c r="D93" s="15"/>
      <c r="E93" s="15"/>
      <c r="F93" s="15">
        <f>F91-F92</f>
        <v>97981</v>
      </c>
      <c r="G93" s="15"/>
      <c r="H93" s="15"/>
      <c r="I93" s="15">
        <f>I91-I92</f>
        <v>2907</v>
      </c>
    </row>
    <row r="94" spans="1:9" x14ac:dyDescent="0.3">
      <c r="A94" s="14"/>
      <c r="B94" s="14"/>
      <c r="C94" s="14"/>
      <c r="D94" s="15"/>
      <c r="E94" s="15"/>
      <c r="F94" s="15"/>
      <c r="G94" s="15"/>
      <c r="H94" s="15"/>
      <c r="I94" s="15"/>
    </row>
    <row r="95" spans="1:9" x14ac:dyDescent="0.3">
      <c r="A95" s="14"/>
      <c r="B95" s="14" t="s">
        <v>119</v>
      </c>
      <c r="C95" s="14"/>
      <c r="D95" s="15"/>
      <c r="E95" s="15"/>
      <c r="F95" s="15"/>
      <c r="G95" s="15"/>
      <c r="H95" s="15"/>
      <c r="I95" s="15"/>
    </row>
    <row r="96" spans="1:9" x14ac:dyDescent="0.3">
      <c r="A96" s="14"/>
      <c r="B96" s="14"/>
      <c r="C96" s="14" t="s">
        <v>0</v>
      </c>
      <c r="D96" s="15"/>
      <c r="E96" s="15"/>
      <c r="F96" s="7">
        <f>details!D4</f>
        <v>3057</v>
      </c>
      <c r="G96" s="7"/>
      <c r="H96" s="7"/>
      <c r="I96" s="7"/>
    </row>
    <row r="97" spans="1:9" x14ac:dyDescent="0.3">
      <c r="A97" s="14"/>
      <c r="B97" s="14"/>
      <c r="C97" s="14" t="s">
        <v>1</v>
      </c>
      <c r="D97" s="15"/>
      <c r="E97" s="15"/>
      <c r="F97" s="7">
        <f>G7</f>
        <v>6149</v>
      </c>
      <c r="G97" s="7"/>
      <c r="H97" s="7"/>
      <c r="I97" s="7"/>
    </row>
    <row r="98" spans="1:9" x14ac:dyDescent="0.3">
      <c r="A98" s="14"/>
      <c r="B98" s="14"/>
      <c r="C98" s="14" t="s">
        <v>4</v>
      </c>
      <c r="D98" s="15"/>
      <c r="E98" s="15"/>
      <c r="F98" s="15">
        <v>0</v>
      </c>
      <c r="G98" s="15"/>
      <c r="H98" s="15"/>
      <c r="I98" s="15"/>
    </row>
    <row r="99" spans="1:9" x14ac:dyDescent="0.3">
      <c r="A99" s="14"/>
      <c r="B99" s="14"/>
      <c r="C99" s="14" t="s">
        <v>120</v>
      </c>
      <c r="D99" s="15"/>
      <c r="E99" s="15"/>
      <c r="F99" s="15">
        <f>SUM(F96:F97)</f>
        <v>9206</v>
      </c>
      <c r="G99" s="15"/>
      <c r="H99" s="15"/>
      <c r="I99" s="15"/>
    </row>
    <row r="100" spans="1:9" x14ac:dyDescent="0.3">
      <c r="A100" s="14"/>
      <c r="B100" s="14"/>
      <c r="C100" s="14"/>
      <c r="D100" s="15"/>
      <c r="E100" s="15"/>
      <c r="F100" s="15"/>
      <c r="G100" s="15"/>
      <c r="H100" s="15"/>
      <c r="I100" s="15"/>
    </row>
    <row r="101" spans="1:9" x14ac:dyDescent="0.3">
      <c r="A101" s="14"/>
      <c r="B101" s="14" t="s">
        <v>123</v>
      </c>
      <c r="C101" s="14"/>
      <c r="D101" s="15"/>
      <c r="E101" s="15"/>
      <c r="F101" s="15">
        <f>F99-F93</f>
        <v>-88775</v>
      </c>
      <c r="G101" s="15"/>
      <c r="H101" s="15"/>
      <c r="I101" s="15"/>
    </row>
    <row r="102" spans="1:9" x14ac:dyDescent="0.3">
      <c r="A102" s="14"/>
      <c r="B102" s="14"/>
      <c r="C102" s="14"/>
      <c r="D102" s="15"/>
      <c r="E102" s="15"/>
      <c r="F102" s="15"/>
      <c r="G102" s="15"/>
      <c r="H102" s="15"/>
      <c r="I102" s="15"/>
    </row>
    <row r="103" spans="1:9" x14ac:dyDescent="0.3">
      <c r="A103" s="14"/>
      <c r="B103" s="14"/>
      <c r="C103" s="14"/>
      <c r="D103" s="15"/>
      <c r="E103" s="15"/>
      <c r="F103" s="15"/>
      <c r="G103" s="15"/>
      <c r="H103" s="15"/>
      <c r="I103" s="15"/>
    </row>
    <row r="104" spans="1:9" x14ac:dyDescent="0.3">
      <c r="A104" s="14" t="s">
        <v>128</v>
      </c>
      <c r="B104" s="14"/>
      <c r="C104" s="14"/>
      <c r="D104" s="15"/>
      <c r="E104" s="15"/>
      <c r="F104" s="15"/>
      <c r="G104" s="15"/>
      <c r="H104" s="15"/>
      <c r="I104" s="15"/>
    </row>
    <row r="105" spans="1:9" x14ac:dyDescent="0.3">
      <c r="A105" s="14"/>
      <c r="B105" s="14" t="s">
        <v>129</v>
      </c>
      <c r="C105" s="14"/>
      <c r="D105" s="15"/>
      <c r="E105" s="15"/>
      <c r="F105" s="15"/>
      <c r="G105" s="15"/>
      <c r="H105" s="15"/>
      <c r="I105" s="15"/>
    </row>
    <row r="106" spans="1:9" x14ac:dyDescent="0.3">
      <c r="A106" s="14"/>
      <c r="B106" s="14"/>
      <c r="C106" s="14" t="s">
        <v>135</v>
      </c>
      <c r="D106" s="15"/>
      <c r="E106" s="15"/>
      <c r="F106" s="15">
        <f>calculations!G16</f>
        <v>34.82</v>
      </c>
      <c r="G106" s="15"/>
      <c r="H106" s="15"/>
      <c r="I106" s="15"/>
    </row>
    <row r="107" spans="1:9" x14ac:dyDescent="0.3">
      <c r="A107" s="14"/>
      <c r="B107" s="14"/>
      <c r="C107" s="14" t="s">
        <v>136</v>
      </c>
      <c r="D107" s="15"/>
      <c r="E107" s="15"/>
      <c r="F107" s="15"/>
      <c r="G107" s="15"/>
      <c r="H107" s="15"/>
      <c r="I107" s="15"/>
    </row>
    <row r="108" spans="1:9" x14ac:dyDescent="0.3">
      <c r="A108" s="14"/>
      <c r="B108" s="14"/>
      <c r="C108" s="14" t="s">
        <v>137</v>
      </c>
      <c r="D108" s="15"/>
      <c r="E108" s="15"/>
      <c r="F108" s="15">
        <f>F106*1.39%</f>
        <v>0.48399799999999998</v>
      </c>
      <c r="G108" s="15"/>
      <c r="H108" s="15"/>
      <c r="I108" s="15"/>
    </row>
    <row r="109" spans="1:9" x14ac:dyDescent="0.3">
      <c r="A109" s="14"/>
      <c r="B109" s="14"/>
      <c r="C109" s="14"/>
      <c r="D109" s="15"/>
      <c r="E109" s="15"/>
      <c r="F109" s="15"/>
      <c r="G109" s="15"/>
      <c r="H109" s="15"/>
      <c r="I109" s="15"/>
    </row>
    <row r="110" spans="1:9" x14ac:dyDescent="0.3">
      <c r="A110" s="14"/>
      <c r="B110" s="14" t="s">
        <v>138</v>
      </c>
      <c r="C110" s="14"/>
      <c r="D110" s="15"/>
      <c r="E110" s="15"/>
      <c r="G110" s="15"/>
      <c r="H110" s="15"/>
      <c r="I110" s="15"/>
    </row>
    <row r="111" spans="1:9" x14ac:dyDescent="0.3">
      <c r="A111" s="14"/>
      <c r="B111" s="14"/>
      <c r="C111" s="14" t="s">
        <v>139</v>
      </c>
      <c r="D111" s="15"/>
      <c r="E111" s="15"/>
      <c r="F111" s="15">
        <f>calculations!G32</f>
        <v>5177.1000000000004</v>
      </c>
      <c r="G111" s="15"/>
      <c r="H111" s="15"/>
      <c r="I111" s="15"/>
    </row>
    <row r="112" spans="1:9" x14ac:dyDescent="0.3">
      <c r="A112" s="14"/>
      <c r="B112" s="14"/>
      <c r="C112" s="14" t="s">
        <v>136</v>
      </c>
      <c r="D112" s="15"/>
      <c r="E112" s="15"/>
      <c r="F112" s="15"/>
      <c r="G112" s="15"/>
      <c r="H112" s="15"/>
      <c r="I112" s="15"/>
    </row>
    <row r="113" spans="1:9" x14ac:dyDescent="0.3">
      <c r="A113" s="14"/>
      <c r="B113" s="14"/>
      <c r="C113" s="31" t="s">
        <v>141</v>
      </c>
      <c r="D113" s="15"/>
      <c r="E113" s="15"/>
      <c r="F113" s="15">
        <f>F111*1.5%</f>
        <v>77.656500000000008</v>
      </c>
      <c r="G113" s="15"/>
      <c r="H113" s="15"/>
      <c r="I113" s="15"/>
    </row>
    <row r="114" spans="1:9" x14ac:dyDescent="0.3">
      <c r="A114" s="14"/>
      <c r="B114" s="14"/>
      <c r="C114" s="31" t="s">
        <v>142</v>
      </c>
      <c r="D114" s="15"/>
      <c r="E114" s="15"/>
      <c r="F114" s="15">
        <f>F111-F113</f>
        <v>5099.4435000000003</v>
      </c>
      <c r="G114" s="15"/>
      <c r="H114" s="15"/>
      <c r="I114" s="15"/>
    </row>
    <row r="115" spans="1:9" x14ac:dyDescent="0.3">
      <c r="A115" s="14"/>
      <c r="B115" s="14"/>
      <c r="C115" s="31" t="s">
        <v>140</v>
      </c>
      <c r="D115" s="15"/>
      <c r="E115" s="15"/>
      <c r="F115" s="15">
        <f>F114*5%</f>
        <v>254.97217500000002</v>
      </c>
      <c r="G115" s="15"/>
      <c r="H115" s="15"/>
      <c r="I115" s="15"/>
    </row>
    <row r="116" spans="1:9" x14ac:dyDescent="0.3">
      <c r="A116" s="14"/>
      <c r="B116" s="14"/>
      <c r="C116" s="14"/>
      <c r="D116" s="15"/>
      <c r="E116" s="15"/>
      <c r="F116" s="15"/>
      <c r="G116" s="15"/>
      <c r="H116" s="15"/>
      <c r="I116" s="15"/>
    </row>
    <row r="117" spans="1:9" x14ac:dyDescent="0.3">
      <c r="A117" s="14"/>
      <c r="B117" s="14"/>
      <c r="C117" s="14" t="s">
        <v>143</v>
      </c>
      <c r="D117" s="15"/>
      <c r="E117" s="15"/>
      <c r="F117" s="15" t="e" cm="1">
        <f t="array" ref="F117">calculations!A8nnn</f>
        <v>#NAME?</v>
      </c>
      <c r="G117" s="15"/>
      <c r="H117" s="15"/>
      <c r="I117" s="15"/>
    </row>
    <row r="118" spans="1:9" x14ac:dyDescent="0.3">
      <c r="A118" s="14"/>
      <c r="B118" s="14"/>
      <c r="C118" s="14"/>
      <c r="D118" s="15"/>
      <c r="E118" s="15"/>
      <c r="F118" s="15"/>
      <c r="G118" s="15"/>
      <c r="H118" s="15"/>
      <c r="I118" s="15"/>
    </row>
    <row r="119" spans="1:9" x14ac:dyDescent="0.3">
      <c r="A119" s="14"/>
      <c r="B119" s="14"/>
      <c r="C119" s="14"/>
      <c r="D119" s="15"/>
      <c r="E119" s="15"/>
      <c r="F119" s="15"/>
      <c r="G119" s="15"/>
      <c r="H119" s="15"/>
      <c r="I119" s="15"/>
    </row>
    <row r="120" spans="1:9" x14ac:dyDescent="0.3">
      <c r="A120" s="14"/>
      <c r="B120" s="14"/>
      <c r="C120" s="14"/>
      <c r="D120" s="15"/>
      <c r="E120" s="15"/>
      <c r="F120" s="15"/>
      <c r="G120" s="15"/>
      <c r="H120" s="15"/>
      <c r="I120" s="15"/>
    </row>
  </sheetData>
  <hyperlinks>
    <hyperlink ref="B64" location="details!A38" display="Program Activities" xr:uid="{909DCE37-AFCE-4342-8B38-E1809672809A}"/>
    <hyperlink ref="B71" location="details!A49" display="Research" xr:uid="{ECB48B3E-8F20-44DF-B2AC-8A860061F0B3}"/>
    <hyperlink ref="B79" location="details!A60" display="Outreach" xr:uid="{6B8946B6-0E54-4F26-B488-160B28C310D1}"/>
    <hyperlink ref="B58" location="details!A29" display="Comm. &amp; Tech." xr:uid="{7FB25E0E-A28F-4343-8918-DDB686024BD8}"/>
    <hyperlink ref="B51" location="details!A22" display="Profssional Fees" xr:uid="{C2AEBF76-374F-4815-A52A-4BF5109ECDC4}"/>
    <hyperlink ref="B43" location="details!A10" display="General" xr:uid="{7A7035D2-2015-4C2F-9C32-D06F34AF5FA0}"/>
  </hyperlink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9757-4D55-4137-8007-4F2A88603BB6}">
  <dimension ref="A1:H82"/>
  <sheetViews>
    <sheetView tabSelected="1" topLeftCell="A75" workbookViewId="0">
      <selection activeCell="G87" sqref="G87:G88"/>
    </sheetView>
  </sheetViews>
  <sheetFormatPr defaultRowHeight="14.4" x14ac:dyDescent="0.3"/>
  <cols>
    <col min="1" max="1" width="11.109375" style="6" customWidth="1"/>
    <col min="2" max="2" width="26.21875" style="8" customWidth="1"/>
    <col min="3" max="3" width="7.109375" style="9" customWidth="1"/>
    <col min="4" max="4" width="8.77734375" style="7" customWidth="1"/>
    <col min="5" max="5" width="9.21875" style="7" customWidth="1"/>
    <col min="6" max="6" width="7.33203125" style="9" customWidth="1"/>
    <col min="7" max="7" width="8.88671875" style="9" customWidth="1"/>
    <col min="8" max="8" width="8.77734375" style="9" customWidth="1"/>
    <col min="9" max="16384" width="8.88671875" style="8"/>
  </cols>
  <sheetData>
    <row r="1" spans="1:8" s="5" customFormat="1" x14ac:dyDescent="0.3">
      <c r="A1" s="3" t="s">
        <v>34</v>
      </c>
      <c r="B1" s="18" t="s">
        <v>37</v>
      </c>
      <c r="C1" s="24" t="s">
        <v>38</v>
      </c>
      <c r="D1" s="23" t="s">
        <v>40</v>
      </c>
      <c r="E1" s="4">
        <v>2025</v>
      </c>
      <c r="F1" s="4" t="s">
        <v>38</v>
      </c>
      <c r="G1" s="4" t="s">
        <v>39</v>
      </c>
      <c r="H1" s="4">
        <v>2026</v>
      </c>
    </row>
    <row r="2" spans="1:8" s="5" customFormat="1" x14ac:dyDescent="0.3">
      <c r="A2" s="3"/>
      <c r="B2" s="18"/>
      <c r="C2" s="24"/>
      <c r="D2" s="23"/>
      <c r="E2" s="4"/>
      <c r="F2" s="4"/>
      <c r="G2" s="4"/>
      <c r="H2" s="4"/>
    </row>
    <row r="3" spans="1:8" x14ac:dyDescent="0.3">
      <c r="A3" s="6" t="s">
        <v>110</v>
      </c>
      <c r="B3" s="19"/>
      <c r="C3" s="25"/>
      <c r="E3" s="7">
        <f>SUM(D4:D7)</f>
        <v>9206</v>
      </c>
      <c r="F3" s="7"/>
      <c r="G3" s="7"/>
      <c r="H3" s="7">
        <f>SUM(G4:G7)</f>
        <v>140000</v>
      </c>
    </row>
    <row r="4" spans="1:8" ht="12.75" customHeight="1" x14ac:dyDescent="0.3">
      <c r="B4" s="20" t="s">
        <v>41</v>
      </c>
      <c r="C4" s="25"/>
      <c r="D4" s="7">
        <v>3057</v>
      </c>
      <c r="F4" s="7"/>
      <c r="G4" s="7">
        <v>12000</v>
      </c>
      <c r="H4" s="7"/>
    </row>
    <row r="5" spans="1:8" ht="16.05" customHeight="1" x14ac:dyDescent="0.3">
      <c r="B5" s="20" t="s">
        <v>42</v>
      </c>
      <c r="C5" s="25"/>
      <c r="D5" s="7">
        <v>6149</v>
      </c>
      <c r="F5" s="7"/>
      <c r="G5" s="7">
        <v>13000</v>
      </c>
      <c r="H5" s="7"/>
    </row>
    <row r="6" spans="1:8" ht="16.05" customHeight="1" x14ac:dyDescent="0.3">
      <c r="B6" s="20" t="s">
        <v>125</v>
      </c>
      <c r="C6" s="25"/>
      <c r="D6" s="7">
        <v>0</v>
      </c>
      <c r="F6" s="7"/>
      <c r="G6" s="7">
        <v>115000</v>
      </c>
      <c r="H6" s="7"/>
    </row>
    <row r="7" spans="1:8" ht="16.05" customHeight="1" x14ac:dyDescent="0.3">
      <c r="B7" s="20" t="s">
        <v>127</v>
      </c>
      <c r="C7" s="25"/>
      <c r="F7" s="7"/>
      <c r="G7" s="7"/>
      <c r="H7" s="7"/>
    </row>
    <row r="8" spans="1:8" ht="15" customHeight="1" x14ac:dyDescent="0.3">
      <c r="B8" s="20"/>
      <c r="C8" s="25"/>
      <c r="F8" s="7"/>
      <c r="G8" s="7"/>
      <c r="H8" s="7"/>
    </row>
    <row r="9" spans="1:8" ht="15" customHeight="1" x14ac:dyDescent="0.3">
      <c r="A9" s="6" t="s">
        <v>111</v>
      </c>
      <c r="B9" s="20"/>
      <c r="C9" s="25"/>
      <c r="E9" s="7">
        <f>SUM(D10:D13)</f>
        <v>110200</v>
      </c>
      <c r="F9" s="7"/>
      <c r="G9" s="7"/>
      <c r="H9" s="7">
        <f>SUM(G11:G13)</f>
        <v>100200</v>
      </c>
    </row>
    <row r="10" spans="1:8" ht="15" customHeight="1" x14ac:dyDescent="0.3">
      <c r="B10" s="20" t="s">
        <v>43</v>
      </c>
      <c r="C10" s="25"/>
      <c r="D10" s="7">
        <v>10000</v>
      </c>
      <c r="F10" s="7"/>
      <c r="H10" s="7"/>
    </row>
    <row r="11" spans="1:8" ht="15" customHeight="1" x14ac:dyDescent="0.3">
      <c r="B11" s="20" t="s">
        <v>107</v>
      </c>
      <c r="C11" s="25"/>
      <c r="D11" s="7">
        <v>100000</v>
      </c>
      <c r="F11" s="7"/>
      <c r="G11" s="9">
        <v>100000</v>
      </c>
      <c r="H11" s="7"/>
    </row>
    <row r="12" spans="1:8" ht="15" customHeight="1" x14ac:dyDescent="0.3">
      <c r="B12" s="20" t="s">
        <v>44</v>
      </c>
      <c r="C12" s="25"/>
      <c r="D12" s="7">
        <v>200</v>
      </c>
      <c r="F12" s="7"/>
      <c r="G12" s="7">
        <v>200</v>
      </c>
      <c r="H12" s="7"/>
    </row>
    <row r="13" spans="1:8" ht="15" customHeight="1" x14ac:dyDescent="0.3">
      <c r="B13" s="20" t="s">
        <v>126</v>
      </c>
      <c r="C13" s="25"/>
      <c r="F13" s="7"/>
      <c r="G13" s="7"/>
      <c r="H13" s="7"/>
    </row>
    <row r="14" spans="1:8" ht="15" customHeight="1" x14ac:dyDescent="0.3">
      <c r="B14" s="20"/>
      <c r="C14" s="25"/>
      <c r="F14" s="7"/>
      <c r="G14" s="7"/>
      <c r="H14" s="7"/>
    </row>
    <row r="15" spans="1:8" ht="15" customHeight="1" x14ac:dyDescent="0.3">
      <c r="A15" s="6" t="s">
        <v>124</v>
      </c>
      <c r="B15" s="20"/>
      <c r="C15" s="25"/>
      <c r="F15" s="7"/>
      <c r="G15" s="7"/>
      <c r="H15" s="7"/>
    </row>
    <row r="16" spans="1:8" ht="15" customHeight="1" x14ac:dyDescent="0.3">
      <c r="B16" s="20" t="s">
        <v>45</v>
      </c>
      <c r="C16" s="25"/>
      <c r="E16" s="7">
        <f>D21+D23</f>
        <v>2000</v>
      </c>
      <c r="F16" s="7"/>
      <c r="G16" s="7"/>
      <c r="H16" s="7">
        <f>SUM(G17:G27)</f>
        <v>4000</v>
      </c>
    </row>
    <row r="17" spans="2:8" ht="15" customHeight="1" x14ac:dyDescent="0.3">
      <c r="B17" s="21" t="s">
        <v>46</v>
      </c>
      <c r="C17" s="25"/>
      <c r="F17" s="7"/>
      <c r="G17" s="7"/>
      <c r="H17" s="7"/>
    </row>
    <row r="18" spans="2:8" ht="15" customHeight="1" x14ac:dyDescent="0.3">
      <c r="B18" s="21" t="s">
        <v>47</v>
      </c>
      <c r="C18" s="25"/>
      <c r="F18" s="7"/>
      <c r="G18" s="7"/>
      <c r="H18" s="7"/>
    </row>
    <row r="19" spans="2:8" ht="16.05" customHeight="1" x14ac:dyDescent="0.3">
      <c r="B19" s="21" t="s">
        <v>48</v>
      </c>
      <c r="C19" s="25"/>
      <c r="F19" s="7">
        <v>132</v>
      </c>
      <c r="G19" s="7">
        <v>500</v>
      </c>
      <c r="H19" s="7"/>
    </row>
    <row r="20" spans="2:8" ht="16.05" customHeight="1" x14ac:dyDescent="0.3">
      <c r="B20" s="21" t="s">
        <v>121</v>
      </c>
      <c r="C20" s="25"/>
      <c r="F20" s="7">
        <v>87</v>
      </c>
      <c r="G20" s="7"/>
      <c r="H20" s="7"/>
    </row>
    <row r="21" spans="2:8" ht="15.6" customHeight="1" x14ac:dyDescent="0.3">
      <c r="B21" s="21" t="s">
        <v>49</v>
      </c>
      <c r="C21" s="25"/>
      <c r="D21" s="7">
        <f>C22</f>
        <v>2000</v>
      </c>
      <c r="F21" s="7"/>
      <c r="G21" s="7">
        <f>F22</f>
        <v>2000</v>
      </c>
      <c r="H21" s="7"/>
    </row>
    <row r="22" spans="2:8" ht="15" customHeight="1" x14ac:dyDescent="0.3">
      <c r="B22" s="21" t="s">
        <v>50</v>
      </c>
      <c r="C22" s="25">
        <v>2000</v>
      </c>
      <c r="F22" s="7">
        <v>2000</v>
      </c>
      <c r="G22" s="7"/>
      <c r="H22" s="7"/>
    </row>
    <row r="23" spans="2:8" ht="16.05" customHeight="1" x14ac:dyDescent="0.3">
      <c r="B23" s="21" t="s">
        <v>51</v>
      </c>
      <c r="C23" s="25"/>
      <c r="D23" s="7">
        <f>C24</f>
        <v>0</v>
      </c>
      <c r="F23" s="7"/>
      <c r="G23" s="7">
        <f>F24+F25</f>
        <v>1000</v>
      </c>
      <c r="H23" s="7"/>
    </row>
    <row r="24" spans="2:8" ht="16.05" customHeight="1" x14ac:dyDescent="0.3">
      <c r="B24" s="21" t="s">
        <v>144</v>
      </c>
      <c r="C24" s="25">
        <v>0</v>
      </c>
      <c r="F24" s="7">
        <v>750</v>
      </c>
      <c r="G24" s="7"/>
      <c r="H24" s="7"/>
    </row>
    <row r="25" spans="2:8" ht="16.05" customHeight="1" x14ac:dyDescent="0.3">
      <c r="B25" s="21" t="s">
        <v>145</v>
      </c>
      <c r="C25" s="25"/>
      <c r="F25" s="7">
        <v>250</v>
      </c>
      <c r="G25" s="7"/>
      <c r="H25" s="7"/>
    </row>
    <row r="26" spans="2:8" ht="15" customHeight="1" x14ac:dyDescent="0.3">
      <c r="B26" s="21" t="s">
        <v>52</v>
      </c>
      <c r="C26" s="25"/>
      <c r="F26" s="7"/>
      <c r="G26" s="7"/>
      <c r="H26" s="7"/>
    </row>
    <row r="27" spans="2:8" ht="15" customHeight="1" x14ac:dyDescent="0.3">
      <c r="B27" s="21" t="s">
        <v>53</v>
      </c>
      <c r="C27" s="25"/>
      <c r="F27" s="7"/>
      <c r="G27" s="7">
        <v>500</v>
      </c>
      <c r="H27" s="7"/>
    </row>
    <row r="28" spans="2:8" ht="15" customHeight="1" x14ac:dyDescent="0.3">
      <c r="B28" s="21"/>
      <c r="C28" s="25"/>
      <c r="F28" s="7"/>
      <c r="G28" s="7"/>
      <c r="H28" s="7"/>
    </row>
    <row r="29" spans="2:8" ht="16.05" customHeight="1" x14ac:dyDescent="0.3">
      <c r="B29" s="20" t="s">
        <v>54</v>
      </c>
      <c r="C29" s="25"/>
      <c r="E29" s="7">
        <f>SUM(D30:D34)</f>
        <v>5800</v>
      </c>
      <c r="F29" s="7"/>
      <c r="G29" s="7"/>
      <c r="H29" s="7">
        <f>SUM(G30:G34)</f>
        <v>5000</v>
      </c>
    </row>
    <row r="30" spans="2:8" ht="15" customHeight="1" x14ac:dyDescent="0.3">
      <c r="B30" s="21" t="s">
        <v>55</v>
      </c>
      <c r="C30" s="25"/>
      <c r="D30" s="7">
        <v>1000</v>
      </c>
      <c r="F30" s="7"/>
      <c r="G30" s="7">
        <v>1000</v>
      </c>
      <c r="H30" s="7"/>
    </row>
    <row r="31" spans="2:8" ht="15" customHeight="1" x14ac:dyDescent="0.3">
      <c r="B31" s="21" t="s">
        <v>56</v>
      </c>
      <c r="C31" s="25"/>
      <c r="D31" s="7">
        <v>500</v>
      </c>
      <c r="F31" s="7"/>
      <c r="G31" s="7">
        <v>500</v>
      </c>
      <c r="H31" s="7"/>
    </row>
    <row r="32" spans="2:8" ht="15" customHeight="1" x14ac:dyDescent="0.3">
      <c r="B32" s="21" t="s">
        <v>57</v>
      </c>
      <c r="C32" s="26"/>
      <c r="D32" s="10">
        <v>1000</v>
      </c>
      <c r="E32" s="10"/>
      <c r="F32" s="10"/>
      <c r="G32" s="10">
        <v>500</v>
      </c>
      <c r="H32" s="10" t="s">
        <v>58</v>
      </c>
    </row>
    <row r="33" spans="2:8" ht="16.05" customHeight="1" x14ac:dyDescent="0.3">
      <c r="B33" s="21" t="s">
        <v>59</v>
      </c>
      <c r="C33" s="25"/>
      <c r="D33" s="7">
        <v>2800</v>
      </c>
      <c r="F33" s="7"/>
      <c r="G33" s="7">
        <v>3000</v>
      </c>
      <c r="H33" s="7"/>
    </row>
    <row r="34" spans="2:8" ht="15" customHeight="1" x14ac:dyDescent="0.3">
      <c r="B34" s="21" t="s">
        <v>60</v>
      </c>
      <c r="C34" s="25"/>
      <c r="D34" s="7">
        <v>500</v>
      </c>
      <c r="F34" s="7"/>
      <c r="G34" s="7"/>
      <c r="H34" s="7"/>
    </row>
    <row r="35" spans="2:8" ht="15" customHeight="1" x14ac:dyDescent="0.3">
      <c r="B35" s="21"/>
      <c r="C35" s="25"/>
      <c r="F35" s="7"/>
      <c r="G35" s="7"/>
      <c r="H35" s="7"/>
    </row>
    <row r="36" spans="2:8" ht="15" customHeight="1" x14ac:dyDescent="0.3">
      <c r="B36" s="20" t="s">
        <v>61</v>
      </c>
      <c r="C36" s="25"/>
      <c r="E36" s="7">
        <f>SUM(D37:D40)</f>
        <v>1224</v>
      </c>
      <c r="F36" s="7"/>
      <c r="G36" s="7"/>
      <c r="H36" s="7">
        <f>SUM(G37:G43)</f>
        <v>1000</v>
      </c>
    </row>
    <row r="37" spans="2:8" ht="16.05" customHeight="1" x14ac:dyDescent="0.3">
      <c r="B37" s="21" t="s">
        <v>62</v>
      </c>
      <c r="C37" s="25"/>
      <c r="F37" s="7"/>
      <c r="G37" s="7"/>
      <c r="H37" s="7"/>
    </row>
    <row r="38" spans="2:8" ht="15" customHeight="1" x14ac:dyDescent="0.3">
      <c r="B38" s="21" t="s">
        <v>63</v>
      </c>
      <c r="C38" s="25"/>
      <c r="D38" s="7">
        <f>35*12</f>
        <v>420</v>
      </c>
      <c r="F38" s="7"/>
      <c r="G38" s="7"/>
      <c r="H38" s="7"/>
    </row>
    <row r="39" spans="2:8" ht="15" customHeight="1" x14ac:dyDescent="0.3">
      <c r="B39" s="21" t="s">
        <v>64</v>
      </c>
      <c r="C39" s="25"/>
      <c r="F39" s="7"/>
      <c r="G39" s="7"/>
      <c r="H39" s="7"/>
    </row>
    <row r="40" spans="2:8" ht="16.05" customHeight="1" x14ac:dyDescent="0.3">
      <c r="B40" s="21" t="s">
        <v>65</v>
      </c>
      <c r="C40" s="25"/>
      <c r="D40" s="7">
        <f>SUM(C41:C43)</f>
        <v>804</v>
      </c>
      <c r="G40" s="11">
        <v>1000</v>
      </c>
      <c r="H40" s="7"/>
    </row>
    <row r="41" spans="2:8" ht="15" customHeight="1" x14ac:dyDescent="0.3">
      <c r="B41" s="22" t="s">
        <v>66</v>
      </c>
      <c r="C41" s="25">
        <f>17*12</f>
        <v>204</v>
      </c>
      <c r="F41" s="7"/>
      <c r="G41" s="7"/>
      <c r="H41" s="7"/>
    </row>
    <row r="42" spans="2:8" ht="15" customHeight="1" x14ac:dyDescent="0.3">
      <c r="B42" s="22" t="s">
        <v>67</v>
      </c>
      <c r="C42" s="25">
        <f>13*12</f>
        <v>156</v>
      </c>
      <c r="F42" s="7"/>
      <c r="G42" s="7"/>
      <c r="H42" s="7"/>
    </row>
    <row r="43" spans="2:8" ht="15" customHeight="1" x14ac:dyDescent="0.3">
      <c r="B43" s="22" t="s">
        <v>68</v>
      </c>
      <c r="C43" s="25">
        <f>37*12</f>
        <v>444</v>
      </c>
      <c r="F43" s="7"/>
      <c r="G43" s="7"/>
      <c r="H43" s="7"/>
    </row>
    <row r="44" spans="2:8" ht="15" customHeight="1" x14ac:dyDescent="0.3">
      <c r="B44" s="22"/>
      <c r="C44" s="25"/>
      <c r="F44" s="7"/>
      <c r="G44" s="7"/>
      <c r="H44" s="7"/>
    </row>
    <row r="45" spans="2:8" ht="15" customHeight="1" x14ac:dyDescent="0.3">
      <c r="B45" s="20" t="s">
        <v>69</v>
      </c>
      <c r="C45" s="25"/>
      <c r="E45" s="7">
        <f>SUM(D46:D54)</f>
        <v>5000</v>
      </c>
      <c r="F45" s="7"/>
      <c r="G45" s="12"/>
      <c r="H45" s="7">
        <f>SUM(G46:G54)</f>
        <v>14000</v>
      </c>
    </row>
    <row r="46" spans="2:8" ht="15" customHeight="1" x14ac:dyDescent="0.3">
      <c r="B46" s="21" t="s">
        <v>102</v>
      </c>
      <c r="C46" s="25"/>
      <c r="D46" s="7">
        <v>2000</v>
      </c>
      <c r="F46" s="7"/>
      <c r="G46" s="7">
        <v>3000</v>
      </c>
      <c r="H46" s="7"/>
    </row>
    <row r="47" spans="2:8" ht="15" customHeight="1" x14ac:dyDescent="0.3">
      <c r="B47" s="21" t="s">
        <v>70</v>
      </c>
      <c r="C47" s="25"/>
      <c r="D47" s="7">
        <f>F43*12</f>
        <v>0</v>
      </c>
      <c r="F47" s="7"/>
      <c r="G47" s="7"/>
      <c r="H47" s="7"/>
    </row>
    <row r="48" spans="2:8" ht="16.05" customHeight="1" x14ac:dyDescent="0.3">
      <c r="B48" s="21" t="s">
        <v>101</v>
      </c>
      <c r="C48" s="25"/>
      <c r="D48" s="7">
        <v>1000</v>
      </c>
      <c r="F48" s="7"/>
      <c r="G48" s="7"/>
      <c r="H48" s="7"/>
    </row>
    <row r="49" spans="2:8" ht="15" customHeight="1" x14ac:dyDescent="0.3">
      <c r="B49" s="21" t="s">
        <v>71</v>
      </c>
      <c r="C49" s="25"/>
      <c r="D49" s="7">
        <v>500</v>
      </c>
      <c r="F49" s="7"/>
      <c r="G49" s="7"/>
      <c r="H49" s="7"/>
    </row>
    <row r="50" spans="2:8" ht="15" customHeight="1" x14ac:dyDescent="0.3">
      <c r="B50" s="21" t="s">
        <v>72</v>
      </c>
      <c r="C50" s="25"/>
      <c r="F50" s="7"/>
      <c r="G50" s="7"/>
      <c r="H50" s="7"/>
    </row>
    <row r="51" spans="2:8" ht="16.05" customHeight="1" x14ac:dyDescent="0.3">
      <c r="B51" s="21" t="s">
        <v>73</v>
      </c>
      <c r="C51" s="25"/>
      <c r="F51" s="7"/>
      <c r="G51" s="7"/>
      <c r="H51" s="7"/>
    </row>
    <row r="52" spans="2:8" ht="15" customHeight="1" x14ac:dyDescent="0.3">
      <c r="B52" s="21" t="s">
        <v>74</v>
      </c>
      <c r="C52" s="25"/>
      <c r="D52" s="7">
        <v>500</v>
      </c>
      <c r="F52" s="7"/>
      <c r="G52" s="7"/>
      <c r="H52" s="7"/>
    </row>
    <row r="53" spans="2:8" ht="15" customHeight="1" x14ac:dyDescent="0.3">
      <c r="B53" s="21" t="s">
        <v>75</v>
      </c>
      <c r="C53" s="25"/>
      <c r="D53" s="7">
        <v>500</v>
      </c>
      <c r="F53" s="7"/>
      <c r="G53" s="7"/>
      <c r="H53" s="7"/>
    </row>
    <row r="54" spans="2:8" ht="16.05" customHeight="1" x14ac:dyDescent="0.3">
      <c r="B54" s="21" t="s">
        <v>76</v>
      </c>
      <c r="C54" s="25"/>
      <c r="D54" s="7">
        <v>500</v>
      </c>
      <c r="F54" s="7"/>
      <c r="G54" s="7">
        <v>11000</v>
      </c>
      <c r="H54" s="7"/>
    </row>
    <row r="55" spans="2:8" ht="16.05" customHeight="1" x14ac:dyDescent="0.3">
      <c r="B55" s="21"/>
      <c r="C55" s="25"/>
      <c r="F55" s="7"/>
      <c r="G55" s="7"/>
      <c r="H55" s="7"/>
    </row>
    <row r="56" spans="2:8" ht="15" customHeight="1" x14ac:dyDescent="0.3">
      <c r="B56" s="20" t="s">
        <v>77</v>
      </c>
      <c r="C56" s="25"/>
      <c r="E56" s="7">
        <f>SUM(D57:D65)</f>
        <v>1000</v>
      </c>
      <c r="F56" s="7"/>
      <c r="G56" s="7"/>
      <c r="H56" s="7">
        <f>SUM(G57:G65)</f>
        <v>500</v>
      </c>
    </row>
    <row r="57" spans="2:8" ht="15" customHeight="1" x14ac:dyDescent="0.3">
      <c r="B57" s="21" t="s">
        <v>78</v>
      </c>
      <c r="C57" s="25"/>
      <c r="F57" s="7"/>
      <c r="G57" s="7"/>
      <c r="H57" s="7"/>
    </row>
    <row r="58" spans="2:8" ht="15" customHeight="1" x14ac:dyDescent="0.3">
      <c r="B58" s="21" t="s">
        <v>79</v>
      </c>
      <c r="C58" s="25"/>
      <c r="F58" s="7"/>
      <c r="G58" s="7"/>
      <c r="H58" s="7"/>
    </row>
    <row r="59" spans="2:8" ht="16.05" customHeight="1" x14ac:dyDescent="0.3">
      <c r="B59" s="21" t="s">
        <v>80</v>
      </c>
      <c r="C59" s="25"/>
      <c r="F59" s="7"/>
      <c r="G59" s="7">
        <v>500</v>
      </c>
      <c r="H59" s="7"/>
    </row>
    <row r="60" spans="2:8" ht="15" customHeight="1" x14ac:dyDescent="0.3">
      <c r="B60" s="21" t="s">
        <v>81</v>
      </c>
      <c r="C60" s="25"/>
      <c r="F60" s="7"/>
      <c r="G60" s="7"/>
      <c r="H60" s="7"/>
    </row>
    <row r="61" spans="2:8" ht="15" customHeight="1" x14ac:dyDescent="0.3">
      <c r="B61" s="21" t="s">
        <v>82</v>
      </c>
      <c r="C61" s="25"/>
      <c r="F61" s="7"/>
      <c r="G61" s="7"/>
      <c r="H61" s="7"/>
    </row>
    <row r="62" spans="2:8" ht="16.05" customHeight="1" x14ac:dyDescent="0.3">
      <c r="B62" s="21" t="s">
        <v>83</v>
      </c>
      <c r="C62" s="25"/>
      <c r="F62" s="7"/>
      <c r="G62" s="7"/>
      <c r="H62" s="7"/>
    </row>
    <row r="63" spans="2:8" ht="15" customHeight="1" x14ac:dyDescent="0.3">
      <c r="B63" s="21" t="s">
        <v>84</v>
      </c>
      <c r="C63" s="25"/>
      <c r="F63" s="7"/>
      <c r="G63" s="7"/>
      <c r="H63" s="7"/>
    </row>
    <row r="64" spans="2:8" ht="15" customHeight="1" x14ac:dyDescent="0.3">
      <c r="B64" s="21" t="s">
        <v>85</v>
      </c>
      <c r="C64" s="25"/>
      <c r="F64" s="7"/>
      <c r="G64" s="7"/>
      <c r="H64" s="7"/>
    </row>
    <row r="65" spans="2:8" ht="16.05" customHeight="1" x14ac:dyDescent="0.3">
      <c r="B65" s="21" t="s">
        <v>86</v>
      </c>
      <c r="C65" s="25"/>
      <c r="D65" s="7">
        <v>1000</v>
      </c>
      <c r="F65" s="7"/>
      <c r="G65" s="7"/>
      <c r="H65" s="7"/>
    </row>
    <row r="66" spans="2:8" ht="16.05" customHeight="1" x14ac:dyDescent="0.3">
      <c r="B66" s="21"/>
      <c r="C66" s="25"/>
      <c r="F66" s="7"/>
      <c r="G66" s="7"/>
      <c r="H66" s="7"/>
    </row>
    <row r="67" spans="2:8" ht="15" customHeight="1" x14ac:dyDescent="0.3">
      <c r="B67" s="20" t="s">
        <v>87</v>
      </c>
      <c r="C67" s="25"/>
      <c r="E67" s="7">
        <f>SUM(D68:D76)</f>
        <v>1475</v>
      </c>
      <c r="F67" s="7"/>
      <c r="G67" s="7"/>
      <c r="H67" s="7">
        <f>G70+G75</f>
        <v>1000</v>
      </c>
    </row>
    <row r="68" spans="2:8" ht="15" customHeight="1" x14ac:dyDescent="0.3">
      <c r="B68" s="21" t="s">
        <v>88</v>
      </c>
      <c r="C68" s="25"/>
      <c r="F68" s="7"/>
      <c r="G68" s="7"/>
      <c r="H68" s="7"/>
    </row>
    <row r="69" spans="2:8" ht="15" customHeight="1" x14ac:dyDescent="0.3">
      <c r="B69" s="21" t="s">
        <v>89</v>
      </c>
      <c r="C69" s="25"/>
      <c r="F69" s="7"/>
      <c r="G69" s="7"/>
      <c r="H69" s="7"/>
    </row>
    <row r="70" spans="2:8" ht="16.05" customHeight="1" x14ac:dyDescent="0.3">
      <c r="B70" s="21" t="s">
        <v>90</v>
      </c>
      <c r="C70" s="25"/>
      <c r="D70" s="7">
        <v>475</v>
      </c>
      <c r="F70" s="7"/>
      <c r="G70" s="7">
        <v>500</v>
      </c>
      <c r="H70" s="7"/>
    </row>
    <row r="71" spans="2:8" ht="15" customHeight="1" x14ac:dyDescent="0.3">
      <c r="B71" s="21" t="s">
        <v>91</v>
      </c>
      <c r="C71" s="25"/>
      <c r="F71" s="7"/>
      <c r="G71" s="7"/>
      <c r="H71" s="7"/>
    </row>
    <row r="72" spans="2:8" ht="15" customHeight="1" x14ac:dyDescent="0.3">
      <c r="B72" s="21" t="s">
        <v>92</v>
      </c>
      <c r="C72" s="25"/>
      <c r="F72" s="7"/>
      <c r="G72" s="7"/>
      <c r="H72" s="7"/>
    </row>
    <row r="73" spans="2:8" ht="16.05" customHeight="1" x14ac:dyDescent="0.3">
      <c r="B73" s="21" t="s">
        <v>93</v>
      </c>
      <c r="C73" s="25"/>
      <c r="F73" s="7"/>
      <c r="G73" s="7"/>
      <c r="H73" s="7"/>
    </row>
    <row r="74" spans="2:8" ht="15" customHeight="1" x14ac:dyDescent="0.3">
      <c r="B74" s="21" t="s">
        <v>94</v>
      </c>
      <c r="C74" s="25"/>
      <c r="F74" s="7"/>
      <c r="G74" s="7"/>
      <c r="H74" s="7"/>
    </row>
    <row r="75" spans="2:8" ht="15" customHeight="1" x14ac:dyDescent="0.3">
      <c r="B75" s="21" t="s">
        <v>95</v>
      </c>
      <c r="C75" s="25"/>
      <c r="F75" s="7"/>
      <c r="G75" s="7">
        <v>500</v>
      </c>
      <c r="H75" s="7"/>
    </row>
    <row r="76" spans="2:8" ht="15.6" customHeight="1" x14ac:dyDescent="0.3">
      <c r="B76" s="21" t="s">
        <v>96</v>
      </c>
      <c r="C76" s="25"/>
      <c r="D76" s="7">
        <v>1000</v>
      </c>
      <c r="F76" s="7"/>
      <c r="G76" s="7"/>
      <c r="H76" s="7"/>
    </row>
    <row r="77" spans="2:8" x14ac:dyDescent="0.3">
      <c r="B77" s="19"/>
      <c r="C77" s="25"/>
      <c r="F77" s="7"/>
      <c r="G77" s="7"/>
      <c r="H77" s="7"/>
    </row>
    <row r="78" spans="2:8" x14ac:dyDescent="0.3">
      <c r="B78" s="21" t="s">
        <v>97</v>
      </c>
      <c r="C78" s="25"/>
      <c r="E78" s="7">
        <f>SUM(E16:E76)</f>
        <v>16499</v>
      </c>
      <c r="F78" s="7"/>
      <c r="G78" s="7"/>
      <c r="H78" s="7">
        <f>SUM(H16:H76)</f>
        <v>25500</v>
      </c>
    </row>
    <row r="79" spans="2:8" x14ac:dyDescent="0.3">
      <c r="B79" s="21"/>
      <c r="C79" s="25"/>
      <c r="F79" s="7"/>
      <c r="G79" s="7"/>
      <c r="H79" s="7"/>
    </row>
    <row r="80" spans="2:8" x14ac:dyDescent="0.3">
      <c r="B80" s="19" t="s">
        <v>98</v>
      </c>
      <c r="C80" s="25"/>
      <c r="E80" s="7">
        <f>E3 + E9</f>
        <v>119406</v>
      </c>
      <c r="F80" s="7"/>
      <c r="G80" s="7"/>
      <c r="H80" s="7">
        <f>H3+H9</f>
        <v>240200</v>
      </c>
    </row>
    <row r="81" spans="2:8" x14ac:dyDescent="0.3">
      <c r="B81" s="19"/>
      <c r="C81" s="25"/>
      <c r="F81" s="7"/>
      <c r="G81" s="7"/>
      <c r="H81" s="7"/>
    </row>
    <row r="82" spans="2:8" x14ac:dyDescent="0.3">
      <c r="B82" s="21" t="s">
        <v>99</v>
      </c>
      <c r="C82" s="25"/>
      <c r="E82" s="7">
        <f>E80-E78</f>
        <v>102907</v>
      </c>
      <c r="F82" s="7"/>
      <c r="G82" s="7"/>
      <c r="H82" s="7">
        <f>H80-H78</f>
        <v>214700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008F-06DC-436C-879E-516728329E0A}">
  <dimension ref="A1:G32"/>
  <sheetViews>
    <sheetView workbookViewId="0">
      <selection activeCell="B22" sqref="B22"/>
    </sheetView>
  </sheetViews>
  <sheetFormatPr defaultRowHeight="14.4" x14ac:dyDescent="0.3"/>
  <cols>
    <col min="1" max="2" width="17.5546875" customWidth="1"/>
    <col min="3" max="3" width="10.44140625" style="27" customWidth="1"/>
    <col min="4" max="6" width="10" style="1" customWidth="1"/>
    <col min="7" max="7" width="8.88671875" style="1"/>
  </cols>
  <sheetData>
    <row r="1" spans="1:7" s="5" customFormat="1" x14ac:dyDescent="0.3">
      <c r="A1" s="5" t="s">
        <v>128</v>
      </c>
      <c r="B1" s="5" t="s">
        <v>34</v>
      </c>
      <c r="C1" s="28" t="s">
        <v>130</v>
      </c>
      <c r="D1" s="29" t="s">
        <v>0</v>
      </c>
      <c r="E1" s="29" t="s">
        <v>1</v>
      </c>
      <c r="F1" s="29" t="s">
        <v>132</v>
      </c>
      <c r="G1" s="29" t="s">
        <v>120</v>
      </c>
    </row>
    <row r="3" spans="1:7" x14ac:dyDescent="0.3">
      <c r="B3" t="s">
        <v>131</v>
      </c>
    </row>
    <row r="4" spans="1:7" x14ac:dyDescent="0.3">
      <c r="C4" s="27">
        <v>45688</v>
      </c>
      <c r="D4" s="1">
        <v>0</v>
      </c>
      <c r="E4" s="1">
        <v>20.78</v>
      </c>
      <c r="F4" s="1">
        <v>0</v>
      </c>
      <c r="G4" s="1">
        <f>SUM(D4:F4)</f>
        <v>20.78</v>
      </c>
    </row>
    <row r="5" spans="1:7" x14ac:dyDescent="0.3">
      <c r="C5" s="27">
        <v>45716</v>
      </c>
      <c r="D5" s="1">
        <v>0</v>
      </c>
      <c r="E5" s="1">
        <v>14.04</v>
      </c>
      <c r="F5" s="1">
        <v>0</v>
      </c>
      <c r="G5" s="1">
        <f>SUM(D5:F5)</f>
        <v>14.04</v>
      </c>
    </row>
    <row r="6" spans="1:7" x14ac:dyDescent="0.3">
      <c r="C6" s="27">
        <v>45747</v>
      </c>
    </row>
    <row r="7" spans="1:7" x14ac:dyDescent="0.3">
      <c r="C7" s="27">
        <f>C6+30</f>
        <v>45777</v>
      </c>
    </row>
    <row r="8" spans="1:7" x14ac:dyDescent="0.3">
      <c r="C8" s="27">
        <f>C7+31</f>
        <v>45808</v>
      </c>
    </row>
    <row r="9" spans="1:7" x14ac:dyDescent="0.3">
      <c r="C9" s="27">
        <f>C8+30</f>
        <v>45838</v>
      </c>
    </row>
    <row r="10" spans="1:7" x14ac:dyDescent="0.3">
      <c r="C10" s="27">
        <f>C9+31</f>
        <v>45869</v>
      </c>
    </row>
    <row r="11" spans="1:7" x14ac:dyDescent="0.3">
      <c r="C11" s="27">
        <f>C10+31</f>
        <v>45900</v>
      </c>
    </row>
    <row r="12" spans="1:7" x14ac:dyDescent="0.3">
      <c r="C12" s="27">
        <f>C11+30</f>
        <v>45930</v>
      </c>
    </row>
    <row r="13" spans="1:7" x14ac:dyDescent="0.3">
      <c r="C13" s="27">
        <f>C12+31</f>
        <v>45961</v>
      </c>
    </row>
    <row r="14" spans="1:7" x14ac:dyDescent="0.3">
      <c r="C14" s="27">
        <f>C13+30</f>
        <v>45991</v>
      </c>
    </row>
    <row r="15" spans="1:7" x14ac:dyDescent="0.3">
      <c r="C15" s="27">
        <f>C14+31</f>
        <v>46022</v>
      </c>
    </row>
    <row r="16" spans="1:7" x14ac:dyDescent="0.3">
      <c r="C16" s="30" t="s">
        <v>133</v>
      </c>
      <c r="G16" s="1">
        <f>SUM(G4:G15)</f>
        <v>34.82</v>
      </c>
    </row>
    <row r="19" spans="2:7" x14ac:dyDescent="0.3">
      <c r="B19" t="s">
        <v>134</v>
      </c>
    </row>
    <row r="20" spans="2:7" x14ac:dyDescent="0.3">
      <c r="C20" s="27">
        <v>45688</v>
      </c>
      <c r="D20" s="1">
        <v>3040.6</v>
      </c>
      <c r="E20" s="1">
        <v>6170.08</v>
      </c>
      <c r="F20" s="1">
        <v>0</v>
      </c>
      <c r="G20" s="1">
        <v>6170.08</v>
      </c>
    </row>
    <row r="21" spans="2:7" x14ac:dyDescent="0.3">
      <c r="C21" s="27">
        <v>45716</v>
      </c>
      <c r="D21" s="1">
        <v>3865.79</v>
      </c>
      <c r="E21" s="1">
        <v>4184.12</v>
      </c>
      <c r="F21" s="1">
        <v>0</v>
      </c>
      <c r="G21" s="1">
        <v>4184.12</v>
      </c>
    </row>
    <row r="22" spans="2:7" x14ac:dyDescent="0.3">
      <c r="C22" s="27">
        <v>45747</v>
      </c>
    </row>
    <row r="23" spans="2:7" x14ac:dyDescent="0.3">
      <c r="C23" s="27">
        <f>C22+30</f>
        <v>45777</v>
      </c>
    </row>
    <row r="24" spans="2:7" x14ac:dyDescent="0.3">
      <c r="C24" s="27">
        <f>C23+31</f>
        <v>45808</v>
      </c>
    </row>
    <row r="25" spans="2:7" x14ac:dyDescent="0.3">
      <c r="C25" s="27">
        <f>C24+30</f>
        <v>45838</v>
      </c>
    </row>
    <row r="26" spans="2:7" x14ac:dyDescent="0.3">
      <c r="C26" s="27">
        <f>C25+31</f>
        <v>45869</v>
      </c>
    </row>
    <row r="27" spans="2:7" x14ac:dyDescent="0.3">
      <c r="C27" s="27">
        <f>C26+31</f>
        <v>45900</v>
      </c>
    </row>
    <row r="28" spans="2:7" x14ac:dyDescent="0.3">
      <c r="C28" s="27">
        <f>C27+30</f>
        <v>45930</v>
      </c>
    </row>
    <row r="29" spans="2:7" x14ac:dyDescent="0.3">
      <c r="C29" s="27">
        <f>C28+31</f>
        <v>45961</v>
      </c>
    </row>
    <row r="30" spans="2:7" x14ac:dyDescent="0.3">
      <c r="C30" s="27">
        <f>C29+30</f>
        <v>45991</v>
      </c>
    </row>
    <row r="31" spans="2:7" x14ac:dyDescent="0.3">
      <c r="C31" s="27">
        <f>C30+31</f>
        <v>46022</v>
      </c>
    </row>
    <row r="32" spans="2:7" x14ac:dyDescent="0.3">
      <c r="C32" s="30" t="s">
        <v>133</v>
      </c>
      <c r="G32" s="1">
        <f>AVERAGE(G20:G31)</f>
        <v>5177.1000000000004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details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2025-12-13T13:37:33Z</cp:lastPrinted>
  <dcterms:created xsi:type="dcterms:W3CDTF">2025-02-23T17:56:52Z</dcterms:created>
  <dcterms:modified xsi:type="dcterms:W3CDTF">2026-01-31T16:07:32Z</dcterms:modified>
</cp:coreProperties>
</file>