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MyDocuments\personal\farm\Chicorylane Foundation\Financial\budgetFoundation\"/>
    </mc:Choice>
  </mc:AlternateContent>
  <xr:revisionPtr revIDLastSave="0" documentId="8_{3D224818-7226-43F1-ABD7-CF06F961447C}" xr6:coauthVersionLast="47" xr6:coauthVersionMax="47" xr10:uidLastSave="{00000000-0000-0000-0000-000000000000}"/>
  <bookViews>
    <workbookView xWindow="8964" yWindow="900" windowWidth="12984" windowHeight="11616" firstSheet="1" activeTab="1" xr2:uid="{F0BBF702-39A5-4187-B595-281875E01186}"/>
  </bookViews>
  <sheets>
    <sheet name="Private Operating Fnd Tests" sheetId="5" r:id="rId1"/>
    <sheet name="Prop FS based on Client Data" sheetId="4" r:id="rId2"/>
    <sheet name="Proposed Chart of Accounts B&amp;S " sheetId="2" r:id="rId3"/>
    <sheet name="Original Data From Client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4" l="1"/>
  <c r="A56" i="4"/>
  <c r="C21" i="4"/>
  <c r="A6" i="4" l="1"/>
  <c r="A7" i="4" s="1"/>
  <c r="A21" i="4"/>
  <c r="A22" i="4" s="1"/>
  <c r="A23" i="4" s="1"/>
  <c r="A24" i="4" s="1"/>
  <c r="A25" i="4" s="1"/>
  <c r="A26" i="4" s="1"/>
  <c r="A27" i="4" s="1"/>
  <c r="A28" i="4" s="1"/>
  <c r="A34" i="4"/>
  <c r="A35" i="4" s="1"/>
  <c r="A36" i="4" s="1"/>
  <c r="A37" i="4" s="1"/>
  <c r="A38" i="4" s="1"/>
  <c r="A39" i="4" s="1"/>
  <c r="A40" i="4" s="1"/>
  <c r="A41" i="4" s="1"/>
  <c r="A42" i="4" s="1"/>
  <c r="D20" i="5"/>
  <c r="C20" i="5"/>
  <c r="E68" i="4" l="1"/>
  <c r="D68" i="4"/>
  <c r="C68" i="4"/>
  <c r="A59" i="4" l="1"/>
  <c r="A60" i="4" s="1"/>
  <c r="A61" i="4" s="1"/>
  <c r="A62" i="4" s="1"/>
  <c r="A63" i="4" s="1"/>
  <c r="A64" i="4" s="1"/>
  <c r="A65" i="4" s="1"/>
  <c r="A66" i="4" s="1"/>
  <c r="A67" i="4" s="1"/>
  <c r="C17" i="5"/>
  <c r="D15" i="5"/>
  <c r="D9" i="5"/>
  <c r="D8" i="5"/>
  <c r="D7" i="5"/>
  <c r="D6" i="5"/>
  <c r="D5" i="5"/>
  <c r="D12" i="4"/>
  <c r="E12" i="4"/>
  <c r="C12" i="4"/>
  <c r="D9" i="4"/>
  <c r="D20" i="4" s="1"/>
  <c r="E9" i="4"/>
  <c r="E20" i="4" s="1"/>
  <c r="C9" i="4"/>
  <c r="C20" i="4" s="1"/>
  <c r="D77" i="4"/>
  <c r="E77" i="4"/>
  <c r="C77" i="4"/>
  <c r="C57" i="4"/>
  <c r="D50" i="4"/>
  <c r="E50" i="4"/>
  <c r="C50" i="4"/>
  <c r="D43" i="4"/>
  <c r="E43" i="4"/>
  <c r="C43" i="4"/>
  <c r="A70" i="4"/>
  <c r="A71" i="4" s="1"/>
  <c r="A72" i="4" s="1"/>
  <c r="A73" i="4" s="1"/>
  <c r="A74" i="4" s="1"/>
  <c r="A75" i="4" s="1"/>
  <c r="A76" i="4" s="1"/>
  <c r="A52" i="4"/>
  <c r="A53" i="4" s="1"/>
  <c r="A54" i="4" s="1"/>
  <c r="A45" i="4"/>
  <c r="A46" i="4" s="1"/>
  <c r="A47" i="4" s="1"/>
  <c r="A48" i="4" s="1"/>
  <c r="A49" i="4" s="1"/>
  <c r="A57" i="2"/>
  <c r="A58" i="2" s="1"/>
  <c r="A59" i="2" s="1"/>
  <c r="A60" i="2" s="1"/>
  <c r="A61" i="2" s="1"/>
  <c r="A62" i="2" s="1"/>
  <c r="A63" i="2" s="1"/>
  <c r="A49" i="2"/>
  <c r="A50" i="2" s="1"/>
  <c r="A51" i="2" s="1"/>
  <c r="A52" i="2" s="1"/>
  <c r="A53" i="2" s="1"/>
  <c r="A54" i="2" s="1"/>
  <c r="A55" i="2" s="1"/>
  <c r="A44" i="2"/>
  <c r="A45" i="2" s="1"/>
  <c r="A46" i="2" s="1"/>
  <c r="A47" i="2" s="1"/>
  <c r="A28" i="2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17" i="2"/>
  <c r="A18" i="2" s="1"/>
  <c r="A21" i="2" s="1"/>
  <c r="A22" i="2" s="1"/>
  <c r="A23" i="2" s="1"/>
  <c r="A24" i="2" s="1"/>
  <c r="D24" i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9" i="1" s="1"/>
  <c r="A20" i="1" s="1"/>
  <c r="A21" i="1" s="1"/>
  <c r="F34" i="1"/>
  <c r="F62" i="1" s="1"/>
  <c r="F24" i="1"/>
  <c r="E34" i="1"/>
  <c r="E62" i="1" s="1"/>
  <c r="E24" i="1"/>
  <c r="D16" i="1"/>
  <c r="C36" i="1" s="1"/>
  <c r="C22" i="5" l="1"/>
  <c r="E81" i="4"/>
  <c r="D13" i="5"/>
  <c r="D14" i="5"/>
  <c r="D81" i="4"/>
  <c r="D11" i="5"/>
  <c r="D12" i="5"/>
  <c r="C81" i="4"/>
  <c r="D4" i="5"/>
  <c r="D7" i="1"/>
  <c r="F65" i="1"/>
  <c r="F63" i="1"/>
  <c r="E63" i="1"/>
  <c r="E65" i="1"/>
  <c r="C35" i="1"/>
  <c r="D34" i="1" s="1"/>
  <c r="C51" i="1"/>
  <c r="C43" i="1"/>
  <c r="C42" i="1"/>
  <c r="C47" i="1"/>
  <c r="C41" i="1"/>
  <c r="D17" i="5" l="1"/>
  <c r="D22" i="5" s="1"/>
  <c r="D40" i="1"/>
  <c r="D45" i="1"/>
  <c r="E22" i="5" l="1"/>
  <c r="E23" i="5" s="1"/>
  <c r="E24" i="5" s="1"/>
  <c r="D62" i="1"/>
  <c r="D63" i="1"/>
  <c r="D65" i="1"/>
  <c r="D12" i="1"/>
  <c r="D14" i="1" s="1"/>
  <c r="D17" i="1" s="1"/>
  <c r="D19" i="1" l="1"/>
  <c r="E19" i="1" s="1"/>
  <c r="E7" i="1" s="1"/>
  <c r="E12" i="1" s="1"/>
  <c r="D20" i="1"/>
  <c r="D21" i="1" s="1"/>
  <c r="D66" i="1" s="1"/>
  <c r="E20" i="1" l="1"/>
  <c r="E21" i="1" s="1"/>
  <c r="E66" i="1" s="1"/>
  <c r="F19" i="1"/>
  <c r="F20" i="1" s="1"/>
  <c r="F21" i="1" s="1"/>
  <c r="F66" i="1" s="1"/>
  <c r="E14" i="1"/>
  <c r="E17" i="1" s="1"/>
  <c r="F7" i="1" l="1"/>
  <c r="F12" i="1" s="1"/>
  <c r="F14" i="1" s="1"/>
  <c r="F17" i="1" s="1"/>
  <c r="C30" i="4"/>
  <c r="C84" i="4" s="1"/>
  <c r="D21" i="4" l="1"/>
  <c r="D30" i="4" s="1"/>
  <c r="D84" i="4" s="1"/>
  <c r="E21" i="4" s="1"/>
  <c r="E30" i="4" s="1"/>
  <c r="E84" i="4" s="1"/>
  <c r="C15" i="4"/>
  <c r="D15" i="4" l="1"/>
  <c r="C17" i="4"/>
  <c r="D17" i="4" l="1"/>
  <c r="E15" i="4"/>
  <c r="E17" i="4" s="1"/>
</calcChain>
</file>

<file path=xl/sharedStrings.xml><?xml version="1.0" encoding="utf-8"?>
<sst xmlns="http://schemas.openxmlformats.org/spreadsheetml/2006/main" count="236" uniqueCount="125">
  <si>
    <t>Revenues and Expenses</t>
  </si>
  <si>
    <t>Current Tax Year</t>
  </si>
  <si>
    <t>From: 01/01/2025                      To:        12/31/2025</t>
  </si>
  <si>
    <t>From: 01/01/2026                      To:        12/31/2026</t>
  </si>
  <si>
    <t>Types of Expenses</t>
  </si>
  <si>
    <t xml:space="preserve">                        2 Following Tax Years</t>
  </si>
  <si>
    <t>Communication and technology expenses</t>
  </si>
  <si>
    <t>Activity expenses</t>
  </si>
  <si>
    <t>Researh expenses</t>
  </si>
  <si>
    <t xml:space="preserve"> Other program services expenses (itemize below)</t>
  </si>
  <si>
    <t>From: 01/01/2024                      To:        12/31/2024</t>
  </si>
  <si>
    <t xml:space="preserve">     Rentals</t>
  </si>
  <si>
    <t>Total program expenses</t>
  </si>
  <si>
    <t xml:space="preserve">     ISP [$390*50%]</t>
  </si>
  <si>
    <t xml:space="preserve">     Food, drinks, and refreshments</t>
  </si>
  <si>
    <t xml:space="preserve">     Preparation and maintenance [4*1.5((1416.67/9) + 96))]</t>
  </si>
  <si>
    <t xml:space="preserve">     Bookkeeping</t>
  </si>
  <si>
    <t xml:space="preserve">Professional fees </t>
  </si>
  <si>
    <t xml:space="preserve">     Accounting</t>
  </si>
  <si>
    <t>Subitems</t>
  </si>
  <si>
    <t>Gross invenstment income</t>
  </si>
  <si>
    <t>Unrelated foundation income</t>
  </si>
  <si>
    <t>Grants from govt. unit</t>
  </si>
  <si>
    <t>Value of services by govt. unit without charge</t>
  </si>
  <si>
    <t>Other income (itemize below)</t>
  </si>
  <si>
    <t>Gross receipts from fees or services performed</t>
  </si>
  <si>
    <t>85% of MIR</t>
  </si>
  <si>
    <t>Types of Revenue</t>
  </si>
  <si>
    <t>Net gain/loss from sale of capital assets (itemize below)</t>
  </si>
  <si>
    <t xml:space="preserve">     Email  [$21*12]</t>
  </si>
  <si>
    <t xml:space="preserve">     Fee, honoraria</t>
  </si>
  <si>
    <t xml:space="preserve">     Preparation and maintenance </t>
  </si>
  <si>
    <t xml:space="preserve">     Transportation</t>
  </si>
  <si>
    <t xml:space="preserve">     Materials, supplies, services</t>
  </si>
  <si>
    <t>Minimum Investment Return [(endowment-program)*5%]</t>
  </si>
  <si>
    <t>Contributions, gifts, grants</t>
  </si>
  <si>
    <t>Interest of savings, temp. cash</t>
  </si>
  <si>
    <t xml:space="preserve">     Internet [($70 * 12)*50%</t>
  </si>
  <si>
    <t xml:space="preserve">     Legal [$1772+ $2632+1363]</t>
  </si>
  <si>
    <t xml:space="preserve">     Wealth mangement [$100,000 *.3%]</t>
  </si>
  <si>
    <t>General expenses</t>
  </si>
  <si>
    <t xml:space="preserve">      Interest expenses</t>
  </si>
  <si>
    <t xml:space="preserve">      Occupancy</t>
  </si>
  <si>
    <t xml:space="preserve">      Service charges</t>
  </si>
  <si>
    <t xml:space="preserve">     Depreciation and depletion</t>
  </si>
  <si>
    <t xml:space="preserve">     Fundraising expenses</t>
  </si>
  <si>
    <t xml:space="preserve">     Compensation of officers, directors, and trustees</t>
  </si>
  <si>
    <t xml:space="preserve">     Other salaries and wages</t>
  </si>
  <si>
    <t>.</t>
  </si>
  <si>
    <t>Unusual grants / contributions (itemize below)</t>
  </si>
  <si>
    <t>Endowment, after expenses</t>
  </si>
  <si>
    <t>Total lines 1 - 7</t>
  </si>
  <si>
    <t>Total lines 8 &amp; 9</t>
  </si>
  <si>
    <t>Total revenue (total lines 10 - 12 )</t>
  </si>
  <si>
    <t>Exempt activities expenses</t>
  </si>
  <si>
    <t xml:space="preserve">     Insurance (general)</t>
  </si>
  <si>
    <t xml:space="preserve">     Other general expenses</t>
  </si>
  <si>
    <t xml:space="preserve">    Other professional expenses</t>
  </si>
  <si>
    <t xml:space="preserve">     Other communications and technology</t>
  </si>
  <si>
    <t xml:space="preserve">     Other activity expenses</t>
  </si>
  <si>
    <t xml:space="preserve">     Other research expenses</t>
  </si>
  <si>
    <t>Over/under required expenditures</t>
  </si>
  <si>
    <t>Total expenses (including general)</t>
  </si>
  <si>
    <t>Proposed Chart of Accounts</t>
  </si>
  <si>
    <t>Assets</t>
  </si>
  <si>
    <t>PNC Checking</t>
  </si>
  <si>
    <t>PNC Savings/Money Market</t>
  </si>
  <si>
    <t>Charles Schwab - Cash</t>
  </si>
  <si>
    <t xml:space="preserve">Charles Schwab </t>
  </si>
  <si>
    <t>PNC Credit Card</t>
  </si>
  <si>
    <t>Liabilities</t>
  </si>
  <si>
    <t>Net Assets</t>
  </si>
  <si>
    <t>Unrestricted Net Assets</t>
  </si>
  <si>
    <t>Revenue</t>
  </si>
  <si>
    <t>Expenses</t>
  </si>
  <si>
    <t>Research expenses</t>
  </si>
  <si>
    <t>Program/Activity expenses</t>
  </si>
  <si>
    <t xml:space="preserve">     Preparation and maintenance</t>
  </si>
  <si>
    <t>Dividends</t>
  </si>
  <si>
    <t>Realized Gain/Loss on Investments</t>
  </si>
  <si>
    <t>Unrealized Gain/Loss on Investments</t>
  </si>
  <si>
    <t>Total Assets</t>
  </si>
  <si>
    <t>Total Liabilities</t>
  </si>
  <si>
    <t>Total Liabilies and Net Assets</t>
  </si>
  <si>
    <t>Total Revenue</t>
  </si>
  <si>
    <t>Subtotal General Expenses</t>
  </si>
  <si>
    <t>Subtotal Professional Fees</t>
  </si>
  <si>
    <t>Subtotal Communication and Technology</t>
  </si>
  <si>
    <t>Subtotal Program/Activity Expenses</t>
  </si>
  <si>
    <t>Subtotal Research Expenses</t>
  </si>
  <si>
    <t>Net Income/(Loss)</t>
  </si>
  <si>
    <t>Average Balance:</t>
  </si>
  <si>
    <t>Total:</t>
  </si>
  <si>
    <t>Cash</t>
  </si>
  <si>
    <t>Securities: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</si>
  <si>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</si>
  <si>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</si>
  <si>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</si>
  <si>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</si>
  <si>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</si>
  <si>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</si>
  <si>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</si>
  <si>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</si>
  <si>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</si>
  <si>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</si>
  <si>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</si>
  <si>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</si>
  <si>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Balance</t>
  </si>
  <si>
    <t>Applicable % 5%*2/365</t>
  </si>
  <si>
    <t>MIR %</t>
  </si>
  <si>
    <t>Assume Assets transferred in on 7/1/2024</t>
  </si>
  <si>
    <t>Total MIR for 2024</t>
  </si>
  <si>
    <t>Assume all expenditures in December 2024 - most conservative</t>
  </si>
  <si>
    <t>Assume interest income $1K/month</t>
  </si>
  <si>
    <t xml:space="preserve">     Acitivity coordination and support</t>
  </si>
  <si>
    <t>Total Expeses</t>
  </si>
  <si>
    <t>Assume Incorporated on 5/29/2024 - 217 days</t>
  </si>
  <si>
    <t>less 1.5%</t>
  </si>
  <si>
    <t>Schwab Investment/Money Market (Endowment)</t>
  </si>
  <si>
    <t>yr.1: initial $10k, to be increased after 501(c)(3)</t>
  </si>
  <si>
    <t xml:space="preserve">     Activity information and communication</t>
  </si>
  <si>
    <t>Dividends. mnimum returm on investments</t>
  </si>
  <si>
    <t xml:space="preserve">Minimum return on investments                     </t>
  </si>
  <si>
    <t>estimate: calculated at end of year per instructions</t>
  </si>
  <si>
    <t xml:space="preserve">     Electronic Meetings [$16*12]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</si>
</sst>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  <numFmt numFmtId="167" formatCode="0.00000%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rgb="FF0000FF"/>
      <name val="Arial"/>
      <family val="2"/>
    </font>
    <font>
      <sz val="12"/>
      <color rgb="FFFF0000"/>
      <name val="CG Times"/>
    </font>
    <font>
      <sz val="11"/>
      <color rgb="FFFF000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4" xfId="0" applyBorder="1"/>
    <xf numFmtId="164" fontId="0" fillId="0" borderId="4" xfId="0" applyNumberForma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/>
    <xf numFmtId="164" fontId="0" fillId="0" borderId="0" xfId="0" applyNumberFormat="1" applyAlignment="1">
      <alignment horizontal="left"/>
    </xf>
    <xf numFmtId="0" fontId="0" fillId="0" borderId="7" xfId="0" applyBorder="1"/>
    <xf numFmtId="0" fontId="0" fillId="0" borderId="6" xfId="0" applyBorder="1"/>
    <xf numFmtId="5" fontId="0" fillId="0" borderId="1" xfId="1" applyNumberFormat="1" applyFont="1" applyBorder="1" applyAlignment="1">
      <alignment horizontal="left"/>
    </xf>
    <xf numFmtId="5" fontId="0" fillId="0" borderId="0" xfId="1" applyNumberFormat="1" applyFont="1" applyAlignment="1">
      <alignment horizontal="left"/>
    </xf>
    <xf numFmtId="5" fontId="0" fillId="0" borderId="1" xfId="1" applyNumberFormat="1" applyFont="1" applyBorder="1" applyAlignment="1">
      <alignment horizontal="left" vertical="top" wrapText="1"/>
    </xf>
    <xf numFmtId="5" fontId="0" fillId="0" borderId="1" xfId="1" applyNumberFormat="1" applyFont="1" applyBorder="1" applyAlignment="1">
      <alignment horizontal="left" vertical="top"/>
    </xf>
    <xf numFmtId="164" fontId="0" fillId="0" borderId="7" xfId="0" applyNumberFormat="1" applyBorder="1" applyAlignment="1">
      <alignment horizontal="left"/>
    </xf>
    <xf numFmtId="164" fontId="0" fillId="0" borderId="1" xfId="0" applyNumberFormat="1" applyBorder="1" applyAlignment="1">
      <alignment horizontal="left" vertical="top"/>
    </xf>
    <xf numFmtId="0" fontId="2" fillId="0" borderId="3" xfId="0" applyFont="1" applyBorder="1" applyAlignment="1">
      <alignment horizontal="center"/>
    </xf>
    <xf numFmtId="43" fontId="0" fillId="0" borderId="0" xfId="2" applyFont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0" borderId="1" xfId="2" applyNumberFormat="1" applyFont="1" applyBorder="1"/>
    <xf numFmtId="166" fontId="0" fillId="0" borderId="1" xfId="1" applyNumberFormat="1" applyFont="1" applyBorder="1"/>
    <xf numFmtId="0" fontId="0" fillId="0" borderId="1" xfId="0" applyBorder="1" applyAlignment="1">
      <alignment horizontal="right" indent="1"/>
    </xf>
    <xf numFmtId="166" fontId="0" fillId="0" borderId="1" xfId="0" applyNumberFormat="1" applyBorder="1"/>
    <xf numFmtId="43" fontId="1" fillId="0" borderId="0" xfId="2"/>
    <xf numFmtId="43" fontId="0" fillId="0" borderId="0" xfId="0" applyNumberFormat="1"/>
    <xf numFmtId="0" fontId="3" fillId="0" borderId="0" xfId="0" quotePrefix="1" applyFont="1"/>
    <xf numFmtId="14" fontId="0" fillId="0" borderId="0" xfId="0" applyNumberFormat="1"/>
    <xf numFmtId="43" fontId="1" fillId="0" borderId="8" xfId="2" applyBorder="1"/>
    <xf numFmtId="0" fontId="0" fillId="2" borderId="0" xfId="0" applyFill="1"/>
    <xf numFmtId="43" fontId="1" fillId="2" borderId="0" xfId="2" applyFill="1"/>
    <xf numFmtId="0" fontId="4" fillId="0" borderId="0" xfId="0" applyFont="1"/>
    <xf numFmtId="43" fontId="1" fillId="0" borderId="0" xfId="2" applyFill="1"/>
    <xf numFmtId="167" fontId="1" fillId="0" borderId="0" xfId="3" applyNumberFormat="1"/>
    <xf numFmtId="43" fontId="0" fillId="3" borderId="0" xfId="0" applyNumberFormat="1" applyFill="1"/>
    <xf numFmtId="0" fontId="0" fillId="3" borderId="0" xfId="0" applyFill="1"/>
    <xf numFmtId="44" fontId="0" fillId="0" borderId="1" xfId="0" applyNumberFormat="1" applyBorder="1"/>
    <xf numFmtId="0" fontId="5" fillId="0" borderId="0" xfId="0" applyFont="1"/>
    <xf numFmtId="0" fontId="6" fillId="0" borderId="0" xfId="0" applyFont="1"/>
    <xf numFmtId="166" fontId="6" fillId="0" borderId="1" xfId="1" applyNumberFormat="1" applyFont="1" applyBorder="1"/>
    <xf numFmtId="43" fontId="6" fillId="0" borderId="8" xfId="2" applyFont="1" applyBorder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166" fontId="8" fillId="0" borderId="1" xfId="1" applyNumberFormat="1" applyFont="1" applyBorder="1"/>
    <xf numFmtId="0" fontId="8" fillId="0" borderId="0" xfId="0" applyFont="1"/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0" fillId="0" borderId="6" xfId="2" applyNumberFormat="1" applyFont="1" applyBorder="1"/>
    <xf numFmtId="0" fontId="5" fillId="0" borderId="1" xfId="0" applyFont="1" applyBorder="1"/>
    <xf numFmtId="49" fontId="6" fillId="0" borderId="0" xfId="0" applyNumberFormat="1" applyFont="1" applyAlignment="1">
      <alignment vertical="top" wrapText="1"/>
    </xf>
    <xf numFmtId="5" fontId="0" fillId="0" borderId="1" xfId="1" applyNumberFormat="1" applyFont="1" applyBorder="1" applyAlignment="1">
      <alignment horizontal="left" vertical="top" wrapText="1"/>
    </xf>
    <xf numFmtId="5" fontId="0" fillId="0" borderId="2" xfId="1" applyNumberFormat="1" applyFont="1" applyBorder="1" applyAlignment="1">
      <alignment horizontal="left" vertical="top" wrapText="1"/>
    </xf>
    <xf numFmtId="5" fontId="0" fillId="0" borderId="3" xfId="1" applyNumberFormat="1" applyFont="1" applyBorder="1" applyAlignment="1">
      <alignment horizontal="left" vertical="top" wrapText="1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BF750-4990-4163-8010-76F518F5C739}">
  <dimension ref="A2:I25"/>
  <sheetViews>
    <sheetView topLeftCell="A7" workbookViewId="0">
      <selection activeCell="F24" sqref="F24"/>
    </sheetView>
  </sheetViews>
  <sheetFormatPr defaultRowHeight="14.4"/>
  <cols>
    <col min="1" max="1" width="16.6640625" customWidth="1"/>
    <col min="2" max="2" width="14.5546875" customWidth="1"/>
    <col min="3" max="3" width="11" customWidth="1"/>
    <col min="4" max="4" width="11.5546875" customWidth="1"/>
    <col min="5" max="5" width="12.88671875" customWidth="1"/>
  </cols>
  <sheetData>
    <row r="2" spans="1:9">
      <c r="B2" s="33"/>
      <c r="C2" s="33"/>
      <c r="D2" s="33"/>
      <c r="H2" s="34"/>
    </row>
    <row r="3" spans="1:9">
      <c r="A3" t="s">
        <v>91</v>
      </c>
      <c r="B3" s="25" t="s">
        <v>92</v>
      </c>
      <c r="C3" s="25" t="s">
        <v>93</v>
      </c>
      <c r="D3" s="25" t="s">
        <v>94</v>
      </c>
      <c r="H3" s="34"/>
      <c r="I3" s="35"/>
    </row>
    <row r="4" spans="1:9">
      <c r="A4" t="s">
        <v>95</v>
      </c>
      <c r="B4" s="33">
        <v>0</v>
      </c>
      <c r="C4" s="33">
        <v>0</v>
      </c>
      <c r="D4" s="33">
        <f>B4-C4</f>
        <v>0</v>
      </c>
      <c r="H4" s="34"/>
    </row>
    <row r="5" spans="1:9">
      <c r="A5" t="s">
        <v>96</v>
      </c>
      <c r="B5" s="33">
        <v>0</v>
      </c>
      <c r="C5" s="33">
        <v>0</v>
      </c>
      <c r="D5" s="33">
        <f t="shared" ref="D5:D15" si="0">B5-C5</f>
        <v>0</v>
      </c>
      <c r="H5" s="34"/>
    </row>
    <row r="6" spans="1:9">
      <c r="A6" t="s">
        <v>97</v>
      </c>
      <c r="B6" s="33">
        <v>0</v>
      </c>
      <c r="C6" s="33">
        <v>0</v>
      </c>
      <c r="D6" s="33">
        <f t="shared" si="0"/>
        <v>0</v>
      </c>
      <c r="H6" s="36"/>
    </row>
    <row r="7" spans="1:9">
      <c r="A7" t="s">
        <v>98</v>
      </c>
      <c r="B7" s="33">
        <v>0</v>
      </c>
      <c r="C7" s="33">
        <v>0</v>
      </c>
      <c r="D7" s="33">
        <f t="shared" si="0"/>
        <v>0</v>
      </c>
      <c r="H7" s="36"/>
    </row>
    <row r="8" spans="1:9">
      <c r="A8" t="s">
        <v>99</v>
      </c>
      <c r="B8" s="33">
        <v>0</v>
      </c>
      <c r="C8" s="33">
        <v>0</v>
      </c>
      <c r="D8" s="33">
        <f t="shared" si="0"/>
        <v>0</v>
      </c>
      <c r="H8" s="36"/>
    </row>
    <row r="9" spans="1:9">
      <c r="A9" t="s">
        <v>100</v>
      </c>
      <c r="B9" s="33">
        <v>0</v>
      </c>
      <c r="C9" s="33">
        <v>0</v>
      </c>
      <c r="D9" s="33">
        <f t="shared" si="0"/>
        <v>0</v>
      </c>
      <c r="H9" s="36"/>
    </row>
    <row r="10" spans="1:9">
      <c r="A10" t="s">
        <v>101</v>
      </c>
      <c r="B10" s="33">
        <v>105000</v>
      </c>
      <c r="C10" s="33">
        <v>5000</v>
      </c>
      <c r="D10" s="33">
        <v>100000</v>
      </c>
      <c r="H10" s="36"/>
    </row>
    <row r="11" spans="1:9">
      <c r="A11" t="s">
        <v>102</v>
      </c>
      <c r="B11" s="33">
        <v>106000</v>
      </c>
      <c r="C11" s="33">
        <v>5000</v>
      </c>
      <c r="D11" s="33">
        <f t="shared" si="0"/>
        <v>101000</v>
      </c>
      <c r="H11" s="36"/>
    </row>
    <row r="12" spans="1:9">
      <c r="A12" t="s">
        <v>103</v>
      </c>
      <c r="B12" s="33">
        <v>107000</v>
      </c>
      <c r="C12" s="33">
        <v>5000</v>
      </c>
      <c r="D12" s="33">
        <f t="shared" si="0"/>
        <v>102000</v>
      </c>
      <c r="H12" s="36"/>
    </row>
    <row r="13" spans="1:9">
      <c r="A13" t="s">
        <v>104</v>
      </c>
      <c r="B13" s="25">
        <v>108000</v>
      </c>
      <c r="C13" s="33">
        <v>5000</v>
      </c>
      <c r="D13" s="33">
        <f t="shared" si="0"/>
        <v>103000</v>
      </c>
      <c r="H13" s="34"/>
    </row>
    <row r="14" spans="1:9">
      <c r="A14" t="s">
        <v>105</v>
      </c>
      <c r="B14" s="33">
        <v>109000</v>
      </c>
      <c r="C14" s="33">
        <v>5000</v>
      </c>
      <c r="D14" s="33">
        <f t="shared" si="0"/>
        <v>104000</v>
      </c>
      <c r="E14" s="46" t="s">
        <v>113</v>
      </c>
      <c r="H14" s="34"/>
    </row>
    <row r="15" spans="1:9">
      <c r="A15" t="s">
        <v>106</v>
      </c>
      <c r="B15" s="49">
        <v>88687</v>
      </c>
      <c r="C15" s="37">
        <v>1000</v>
      </c>
      <c r="D15" s="37">
        <f t="shared" si="0"/>
        <v>87687</v>
      </c>
      <c r="E15" s="46" t="s">
        <v>112</v>
      </c>
      <c r="H15" s="34"/>
    </row>
    <row r="16" spans="1:9">
      <c r="B16" s="33" t="s">
        <v>48</v>
      </c>
      <c r="C16" s="33"/>
      <c r="D16" s="33"/>
      <c r="H16" s="34"/>
    </row>
    <row r="17" spans="1:8" ht="15.6">
      <c r="A17" s="38" t="s">
        <v>107</v>
      </c>
      <c r="B17" s="39"/>
      <c r="C17" s="39">
        <f>SUM(C4:C16)/12</f>
        <v>2166.6666666666665</v>
      </c>
      <c r="D17" s="39">
        <f>SUM(D4:D16)/12</f>
        <v>49807.25</v>
      </c>
      <c r="E17" s="40" t="s">
        <v>110</v>
      </c>
      <c r="H17" s="34"/>
    </row>
    <row r="18" spans="1:8">
      <c r="B18" s="33"/>
      <c r="C18" s="33"/>
      <c r="D18" s="33"/>
      <c r="H18" s="34"/>
    </row>
    <row r="19" spans="1:8">
      <c r="B19" s="33"/>
      <c r="C19" s="33"/>
      <c r="D19" s="33"/>
      <c r="H19" s="34"/>
    </row>
    <row r="20" spans="1:8" ht="15.6">
      <c r="A20" t="s">
        <v>108</v>
      </c>
      <c r="B20" s="33"/>
      <c r="C20" s="42">
        <f>0.05*217/365</f>
        <v>2.9726027397260279E-2</v>
      </c>
      <c r="D20" s="42">
        <f>0.05*217/365</f>
        <v>2.9726027397260279E-2</v>
      </c>
      <c r="E20" t="s">
        <v>109</v>
      </c>
      <c r="F20" s="40" t="s">
        <v>116</v>
      </c>
      <c r="H20" s="34"/>
    </row>
    <row r="21" spans="1:8">
      <c r="B21" s="33"/>
      <c r="C21" s="33"/>
      <c r="D21" s="25" t="s">
        <v>48</v>
      </c>
      <c r="H21" s="34"/>
    </row>
    <row r="22" spans="1:8">
      <c r="B22" s="33"/>
      <c r="C22" s="33">
        <f>C17*C20</f>
        <v>64.406392694063939</v>
      </c>
      <c r="D22" s="33">
        <f>D17*D20</f>
        <v>1480.571678082192</v>
      </c>
      <c r="E22" s="34">
        <f>SUM(C22:D22)</f>
        <v>1544.9780707762559</v>
      </c>
      <c r="F22" t="s">
        <v>111</v>
      </c>
      <c r="H22" s="34"/>
    </row>
    <row r="23" spans="1:8">
      <c r="B23" s="33"/>
      <c r="C23" s="33"/>
      <c r="D23" s="33"/>
      <c r="E23" s="34">
        <f>E22*0.985</f>
        <v>1521.8033997146119</v>
      </c>
      <c r="F23" t="s">
        <v>117</v>
      </c>
      <c r="H23" s="34"/>
    </row>
    <row r="24" spans="1:8">
      <c r="B24" s="33"/>
      <c r="C24" s="33"/>
      <c r="D24" s="33"/>
      <c r="E24" s="43">
        <f>E23*0.85</f>
        <v>1293.5328897574202</v>
      </c>
      <c r="F24" s="44" t="s">
        <v>26</v>
      </c>
      <c r="G24" s="44"/>
      <c r="H24" s="34"/>
    </row>
    <row r="25" spans="1:8">
      <c r="B25" s="33"/>
      <c r="C25" s="41"/>
      <c r="D25" s="41"/>
      <c r="E25" s="34"/>
      <c r="H25" s="34"/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74115-9A6F-421A-9E33-DD8AC8B996D9}">
  <sheetPr>
    <pageSetUpPr fitToPage="1"/>
  </sheetPr>
  <dimension ref="A1:F84"/>
  <sheetViews>
    <sheetView tabSelected="1" zoomScaleNormal="100" workbookViewId="0">
      <selection activeCell="E65" sqref="E65"/>
    </sheetView>
  </sheetViews>
  <sheetFormatPr defaultRowHeight="14.4"/>
  <cols>
    <col min="1" max="1" width="7" style="6" customWidth="1"/>
    <col min="2" max="2" width="47.5546875" customWidth="1"/>
    <col min="3" max="3" width="17.109375" customWidth="1"/>
    <col min="4" max="5" width="16.21875" customWidth="1"/>
    <col min="6" max="6" width="42.21875" customWidth="1"/>
  </cols>
  <sheetData>
    <row r="1" spans="1:6">
      <c r="B1" s="2"/>
      <c r="C1" s="3" t="s">
        <v>1</v>
      </c>
      <c r="D1" s="60" t="s">
        <v>5</v>
      </c>
      <c r="E1" s="60"/>
      <c r="F1" s="1"/>
    </row>
    <row r="2" spans="1:6" ht="36.75" customHeight="1">
      <c r="A2" s="55"/>
      <c r="B2" s="1"/>
      <c r="C2" s="4" t="s">
        <v>10</v>
      </c>
      <c r="D2" s="20" t="s">
        <v>2</v>
      </c>
      <c r="E2" s="20" t="s">
        <v>3</v>
      </c>
      <c r="F2" s="58"/>
    </row>
    <row r="3" spans="1:6" ht="16.5" customHeight="1">
      <c r="A3" s="27"/>
      <c r="B3" s="56" t="s">
        <v>64</v>
      </c>
      <c r="C3" s="57"/>
      <c r="D3" s="57"/>
      <c r="E3" s="57"/>
      <c r="F3" s="47"/>
    </row>
    <row r="4" spans="1:6" ht="16.5" customHeight="1">
      <c r="A4" s="27"/>
      <c r="B4" s="28"/>
      <c r="C4" s="29"/>
      <c r="D4" s="29"/>
      <c r="E4" s="29"/>
      <c r="F4" s="50"/>
    </row>
    <row r="5" spans="1:6" ht="16.5" customHeight="1">
      <c r="A5" s="27">
        <v>1000</v>
      </c>
      <c r="B5" s="1" t="s">
        <v>65</v>
      </c>
      <c r="C5" s="48">
        <v>4000</v>
      </c>
      <c r="D5" s="48">
        <v>5000</v>
      </c>
      <c r="E5" s="48">
        <v>5000</v>
      </c>
      <c r="F5" s="47"/>
    </row>
    <row r="6" spans="1:6" ht="16.5" customHeight="1">
      <c r="A6" s="27">
        <f>A5+10</f>
        <v>1010</v>
      </c>
      <c r="B6" s="1" t="s">
        <v>66</v>
      </c>
      <c r="C6" s="48">
        <v>3000</v>
      </c>
      <c r="D6" s="30"/>
      <c r="E6" s="30"/>
    </row>
    <row r="7" spans="1:6" ht="16.5" customHeight="1">
      <c r="A7" s="27">
        <f t="shared" ref="A7" si="0">A6+10</f>
        <v>1020</v>
      </c>
      <c r="B7" s="1" t="s">
        <v>118</v>
      </c>
      <c r="C7" s="48">
        <v>10000</v>
      </c>
      <c r="D7" s="48">
        <v>100000</v>
      </c>
      <c r="E7" s="48">
        <v>100000</v>
      </c>
      <c r="F7" s="47" t="s">
        <v>119</v>
      </c>
    </row>
    <row r="8" spans="1:6" ht="16.5" customHeight="1">
      <c r="A8" s="27"/>
      <c r="B8" s="1"/>
      <c r="C8" s="48"/>
      <c r="D8" s="48"/>
      <c r="E8" s="48"/>
      <c r="F8" s="47"/>
    </row>
    <row r="9" spans="1:6" ht="16.5" customHeight="1">
      <c r="A9" s="27"/>
      <c r="B9" s="26" t="s">
        <v>81</v>
      </c>
      <c r="C9" s="48">
        <f>SUM(C5:C7)</f>
        <v>17000</v>
      </c>
      <c r="D9" s="48">
        <f>SUM(D5:D7)</f>
        <v>105000</v>
      </c>
      <c r="E9" s="48">
        <f>SUM(E5:E7)</f>
        <v>105000</v>
      </c>
      <c r="F9" s="47"/>
    </row>
    <row r="10" spans="1:6" ht="16.5" customHeight="1">
      <c r="A10" s="27"/>
      <c r="B10" s="28" t="s">
        <v>70</v>
      </c>
      <c r="C10" s="30"/>
      <c r="D10" s="30"/>
      <c r="E10" s="30"/>
      <c r="F10" s="50"/>
    </row>
    <row r="11" spans="1:6" ht="16.5" customHeight="1">
      <c r="A11" s="27">
        <v>2100</v>
      </c>
      <c r="B11" s="1" t="s">
        <v>69</v>
      </c>
      <c r="C11" s="30">
        <v>0</v>
      </c>
      <c r="D11" s="30"/>
      <c r="E11" s="30"/>
    </row>
    <row r="12" spans="1:6" ht="16.5" customHeight="1">
      <c r="A12" s="27"/>
      <c r="B12" s="26" t="s">
        <v>82</v>
      </c>
      <c r="C12" s="30">
        <f>SUM(C11)</f>
        <v>0</v>
      </c>
      <c r="D12" s="30">
        <f t="shared" ref="D12:E12" si="1">SUM(D11)</f>
        <v>0</v>
      </c>
      <c r="E12" s="30">
        <f t="shared" si="1"/>
        <v>0</v>
      </c>
      <c r="F12" s="47"/>
    </row>
    <row r="13" spans="1:6" ht="16.5" customHeight="1">
      <c r="A13" s="27"/>
      <c r="B13" s="1"/>
      <c r="C13" s="30"/>
      <c r="D13" s="30"/>
      <c r="E13" s="30"/>
    </row>
    <row r="14" spans="1:6" ht="16.5" customHeight="1">
      <c r="A14" s="27"/>
      <c r="B14" s="2" t="s">
        <v>71</v>
      </c>
      <c r="C14" s="30"/>
      <c r="D14" s="30"/>
      <c r="E14" s="30"/>
      <c r="F14" s="50"/>
    </row>
    <row r="15" spans="1:6" ht="16.5" customHeight="1">
      <c r="A15" s="27">
        <v>3000</v>
      </c>
      <c r="B15" s="1" t="s">
        <v>72</v>
      </c>
      <c r="C15" s="48">
        <f>0+C84</f>
        <v>4207</v>
      </c>
      <c r="D15" s="48">
        <f>C15+D84</f>
        <v>97117.35</v>
      </c>
      <c r="E15" s="48">
        <f>D15+E84</f>
        <v>192162.86749999999</v>
      </c>
      <c r="F15" s="47"/>
    </row>
    <row r="16" spans="1:6" ht="16.5" customHeight="1">
      <c r="A16" s="27"/>
      <c r="B16" s="1"/>
      <c r="C16" s="30"/>
      <c r="D16" s="48"/>
      <c r="E16" s="48"/>
      <c r="F16" s="47"/>
    </row>
    <row r="17" spans="1:6" ht="16.5" customHeight="1">
      <c r="A17" s="27"/>
      <c r="B17" s="26" t="s">
        <v>83</v>
      </c>
      <c r="C17" s="48">
        <f>C12+C15</f>
        <v>4207</v>
      </c>
      <c r="D17" s="48">
        <f t="shared" ref="D17:E17" si="2">D12+D15</f>
        <v>97117.35</v>
      </c>
      <c r="E17" s="48">
        <f t="shared" si="2"/>
        <v>192162.86749999999</v>
      </c>
      <c r="F17" s="47"/>
    </row>
    <row r="18" spans="1:6" ht="16.5" customHeight="1">
      <c r="A18" s="27"/>
      <c r="B18" s="1"/>
      <c r="C18" s="30"/>
      <c r="D18" s="30"/>
      <c r="E18" s="30"/>
    </row>
    <row r="19" spans="1:6" ht="16.5" customHeight="1">
      <c r="A19" s="27"/>
      <c r="B19" s="28" t="s">
        <v>73</v>
      </c>
      <c r="C19" s="30"/>
      <c r="D19" s="30"/>
      <c r="E19" s="30"/>
      <c r="F19" s="50"/>
    </row>
    <row r="20" spans="1:6">
      <c r="A20" s="27">
        <v>4000</v>
      </c>
      <c r="B20" s="1" t="s">
        <v>35</v>
      </c>
      <c r="C20" s="30">
        <f>C9</f>
        <v>17000</v>
      </c>
      <c r="D20" s="30">
        <f t="shared" ref="D20:E20" si="3">D9</f>
        <v>105000</v>
      </c>
      <c r="E20" s="30">
        <f t="shared" si="3"/>
        <v>105000</v>
      </c>
      <c r="F20" s="47"/>
    </row>
    <row r="21" spans="1:6">
      <c r="A21" s="27">
        <f>A20+10</f>
        <v>4010</v>
      </c>
      <c r="B21" s="1" t="s">
        <v>122</v>
      </c>
      <c r="C21" s="30">
        <f>C7*0.05</f>
        <v>500</v>
      </c>
      <c r="D21" s="30">
        <f>(C84 +D9)*0.05</f>
        <v>5460.35</v>
      </c>
      <c r="E21" s="30">
        <f>(D84 +E9)*0.05</f>
        <v>9895.5175000000017</v>
      </c>
      <c r="F21" s="59" t="s">
        <v>123</v>
      </c>
    </row>
    <row r="22" spans="1:6">
      <c r="A22" s="27">
        <f t="shared" ref="A22:A28" si="4">A21+10</f>
        <v>4020</v>
      </c>
      <c r="B22" s="1" t="s">
        <v>121</v>
      </c>
      <c r="C22" s="30"/>
      <c r="D22" s="30"/>
      <c r="E22" s="30"/>
      <c r="F22" s="47"/>
    </row>
    <row r="23" spans="1:6">
      <c r="A23" s="27">
        <f t="shared" si="4"/>
        <v>4030</v>
      </c>
      <c r="B23" s="1" t="s">
        <v>79</v>
      </c>
      <c r="C23" s="30"/>
      <c r="D23" s="30"/>
      <c r="E23" s="30"/>
      <c r="F23" s="47"/>
    </row>
    <row r="24" spans="1:6">
      <c r="A24" s="27">
        <f t="shared" si="4"/>
        <v>4040</v>
      </c>
      <c r="B24" s="1" t="s">
        <v>80</v>
      </c>
      <c r="C24" s="30"/>
      <c r="D24" s="30"/>
      <c r="E24" s="30"/>
      <c r="F24" s="47"/>
    </row>
    <row r="25" spans="1:6">
      <c r="A25" s="27">
        <f t="shared" si="4"/>
        <v>4050</v>
      </c>
      <c r="B25" s="1" t="s">
        <v>21</v>
      </c>
      <c r="C25" s="30"/>
      <c r="D25" s="30"/>
      <c r="E25" s="30"/>
      <c r="F25" s="47"/>
    </row>
    <row r="26" spans="1:6">
      <c r="A26" s="27">
        <f t="shared" si="4"/>
        <v>4060</v>
      </c>
      <c r="B26" s="1" t="s">
        <v>22</v>
      </c>
      <c r="C26" s="30"/>
      <c r="D26" s="30"/>
      <c r="E26" s="30"/>
      <c r="F26" s="47"/>
    </row>
    <row r="27" spans="1:6">
      <c r="A27" s="27">
        <f t="shared" si="4"/>
        <v>4070</v>
      </c>
      <c r="B27" s="1" t="s">
        <v>23</v>
      </c>
      <c r="C27" s="30"/>
      <c r="D27" s="30"/>
      <c r="E27" s="30"/>
      <c r="F27" s="47"/>
    </row>
    <row r="28" spans="1:6">
      <c r="A28" s="27">
        <f t="shared" si="4"/>
        <v>4080</v>
      </c>
      <c r="B28" s="1" t="s">
        <v>24</v>
      </c>
      <c r="C28" s="30"/>
      <c r="D28" s="30"/>
      <c r="E28" s="30"/>
      <c r="F28" s="47"/>
    </row>
    <row r="29" spans="1:6">
      <c r="A29" s="27"/>
      <c r="B29" s="1"/>
      <c r="C29" s="30"/>
      <c r="D29" s="30"/>
      <c r="E29" s="30"/>
      <c r="F29" s="47"/>
    </row>
    <row r="30" spans="1:6">
      <c r="A30" s="27"/>
      <c r="B30" s="1" t="s">
        <v>84</v>
      </c>
      <c r="C30" s="30">
        <f>SUM(C20:C28)</f>
        <v>17500</v>
      </c>
      <c r="D30" s="30">
        <f t="shared" ref="D30:E30" si="5">SUM(D20:D28)</f>
        <v>110460.35</v>
      </c>
      <c r="E30" s="30">
        <f t="shared" si="5"/>
        <v>114895.5175</v>
      </c>
      <c r="F30" s="47"/>
    </row>
    <row r="31" spans="1:6">
      <c r="A31" s="27"/>
      <c r="B31" s="7"/>
      <c r="C31" s="30"/>
      <c r="D31" s="30"/>
      <c r="E31" s="30"/>
      <c r="F31" s="47"/>
    </row>
    <row r="32" spans="1:6" ht="14.4" customHeight="1">
      <c r="A32" s="27"/>
      <c r="B32" s="28" t="s">
        <v>74</v>
      </c>
      <c r="C32" s="30"/>
      <c r="D32" s="30"/>
      <c r="E32" s="30"/>
      <c r="F32" s="50"/>
    </row>
    <row r="33" spans="1:6" ht="14.4" customHeight="1">
      <c r="A33" s="27">
        <v>5000</v>
      </c>
      <c r="B33" s="7" t="s">
        <v>40</v>
      </c>
      <c r="C33" s="30"/>
      <c r="D33" s="30"/>
      <c r="E33" s="30"/>
      <c r="F33" s="47"/>
    </row>
    <row r="34" spans="1:6" ht="14.4" customHeight="1">
      <c r="A34" s="27">
        <f>A33+10</f>
        <v>5010</v>
      </c>
      <c r="B34" s="1" t="s">
        <v>45</v>
      </c>
      <c r="C34" s="30"/>
      <c r="D34" s="30"/>
      <c r="E34" s="30"/>
      <c r="F34" s="47"/>
    </row>
    <row r="35" spans="1:6">
      <c r="A35" s="27">
        <f t="shared" ref="A35:A42" si="6">A34+10</f>
        <v>5020</v>
      </c>
      <c r="B35" s="1" t="s">
        <v>46</v>
      </c>
      <c r="C35" s="30"/>
      <c r="D35" s="30"/>
      <c r="E35" s="30"/>
      <c r="F35" s="47"/>
    </row>
    <row r="36" spans="1:6">
      <c r="A36" s="27">
        <f t="shared" si="6"/>
        <v>5030</v>
      </c>
      <c r="B36" s="1" t="s">
        <v>47</v>
      </c>
      <c r="C36" s="30"/>
      <c r="D36" s="30"/>
      <c r="E36" s="30"/>
      <c r="F36" s="47"/>
    </row>
    <row r="37" spans="1:6">
      <c r="A37" s="27">
        <f t="shared" si="6"/>
        <v>5040</v>
      </c>
      <c r="B37" s="1" t="s">
        <v>41</v>
      </c>
      <c r="C37" s="30"/>
      <c r="D37" s="30"/>
      <c r="E37" s="30"/>
      <c r="F37" s="47"/>
    </row>
    <row r="38" spans="1:6">
      <c r="A38" s="27">
        <f t="shared" si="6"/>
        <v>5050</v>
      </c>
      <c r="B38" s="1" t="s">
        <v>42</v>
      </c>
      <c r="C38" s="30">
        <v>500</v>
      </c>
      <c r="D38" s="30">
        <v>550</v>
      </c>
      <c r="E38" s="30">
        <v>600</v>
      </c>
      <c r="F38" s="47"/>
    </row>
    <row r="39" spans="1:6">
      <c r="A39" s="27">
        <f t="shared" si="6"/>
        <v>5060</v>
      </c>
      <c r="B39" s="1" t="s">
        <v>43</v>
      </c>
      <c r="C39" s="30">
        <v>50</v>
      </c>
      <c r="D39" s="30">
        <v>100</v>
      </c>
      <c r="E39" s="30">
        <v>150</v>
      </c>
      <c r="F39" s="47"/>
    </row>
    <row r="40" spans="1:6">
      <c r="A40" s="27">
        <f t="shared" si="6"/>
        <v>5070</v>
      </c>
      <c r="B40" s="1" t="s">
        <v>55</v>
      </c>
      <c r="C40" s="30">
        <v>1000</v>
      </c>
      <c r="D40" s="30">
        <v>1000</v>
      </c>
      <c r="E40" s="30">
        <v>1050</v>
      </c>
      <c r="F40" s="47"/>
    </row>
    <row r="41" spans="1:6">
      <c r="A41" s="27">
        <f t="shared" si="6"/>
        <v>5080</v>
      </c>
      <c r="B41" s="1" t="s">
        <v>44</v>
      </c>
      <c r="C41" s="30"/>
      <c r="D41" s="30"/>
      <c r="E41" s="30"/>
      <c r="F41" s="47"/>
    </row>
    <row r="42" spans="1:6">
      <c r="A42" s="27">
        <f t="shared" si="6"/>
        <v>5090</v>
      </c>
      <c r="B42" s="1" t="s">
        <v>56</v>
      </c>
      <c r="C42" s="30">
        <v>500</v>
      </c>
      <c r="D42" s="30"/>
      <c r="E42" s="30"/>
      <c r="F42" s="47"/>
    </row>
    <row r="43" spans="1:6">
      <c r="A43" s="27"/>
      <c r="B43" s="31" t="s">
        <v>85</v>
      </c>
      <c r="C43" s="30">
        <f>SUM(C34:C42)</f>
        <v>2050</v>
      </c>
      <c r="D43" s="30">
        <f t="shared" ref="D43:E43" si="7">SUM(D34:D42)</f>
        <v>1650</v>
      </c>
      <c r="E43" s="30">
        <f t="shared" si="7"/>
        <v>1800</v>
      </c>
      <c r="F43" s="47"/>
    </row>
    <row r="44" spans="1:6">
      <c r="A44" s="27">
        <v>5500</v>
      </c>
      <c r="B44" s="1" t="s">
        <v>17</v>
      </c>
      <c r="C44" s="30"/>
      <c r="D44" s="30"/>
      <c r="E44" s="30"/>
      <c r="F44" s="47"/>
    </row>
    <row r="45" spans="1:6">
      <c r="A45" s="27">
        <f>A44+10</f>
        <v>5510</v>
      </c>
      <c r="B45" s="1" t="s">
        <v>38</v>
      </c>
      <c r="C45" s="30">
        <v>2000</v>
      </c>
      <c r="D45" s="30">
        <v>2000</v>
      </c>
      <c r="E45" s="30">
        <v>1000</v>
      </c>
      <c r="F45" s="47"/>
    </row>
    <row r="46" spans="1:6">
      <c r="A46" s="27">
        <f>A45+10</f>
        <v>5520</v>
      </c>
      <c r="B46" s="1" t="s">
        <v>39</v>
      </c>
      <c r="C46" s="30">
        <v>300</v>
      </c>
      <c r="D46" s="30">
        <v>600</v>
      </c>
      <c r="E46" s="30">
        <v>900</v>
      </c>
      <c r="F46" s="47"/>
    </row>
    <row r="47" spans="1:6">
      <c r="A47" s="27">
        <f>A46+10</f>
        <v>5530</v>
      </c>
      <c r="B47" s="1" t="s">
        <v>16</v>
      </c>
      <c r="C47" s="30">
        <v>1000</v>
      </c>
      <c r="D47" s="30">
        <v>1000</v>
      </c>
      <c r="E47" s="30">
        <v>1050</v>
      </c>
      <c r="F47" s="47"/>
    </row>
    <row r="48" spans="1:6">
      <c r="A48" s="27">
        <f>A47+10</f>
        <v>5540</v>
      </c>
      <c r="B48" s="1" t="s">
        <v>18</v>
      </c>
      <c r="C48" s="30">
        <v>2800</v>
      </c>
      <c r="D48" s="30">
        <v>1500</v>
      </c>
      <c r="E48" s="30">
        <v>1000</v>
      </c>
      <c r="F48" s="47"/>
    </row>
    <row r="49" spans="1:6">
      <c r="A49" s="27">
        <f>A48+10</f>
        <v>5550</v>
      </c>
      <c r="B49" s="1" t="s">
        <v>57</v>
      </c>
      <c r="C49" s="30"/>
      <c r="D49" s="30"/>
      <c r="E49" s="30"/>
      <c r="F49" s="47"/>
    </row>
    <row r="50" spans="1:6">
      <c r="A50" s="27"/>
      <c r="B50" s="26" t="s">
        <v>86</v>
      </c>
      <c r="C50" s="30">
        <f>SUM(C45:C49)</f>
        <v>6100</v>
      </c>
      <c r="D50" s="30">
        <f t="shared" ref="D50:E50" si="8">SUM(D45:D49)</f>
        <v>5100</v>
      </c>
      <c r="E50" s="30">
        <f t="shared" si="8"/>
        <v>3950</v>
      </c>
      <c r="F50" s="47"/>
    </row>
    <row r="51" spans="1:6">
      <c r="A51" s="27">
        <v>5600</v>
      </c>
      <c r="B51" s="1" t="s">
        <v>6</v>
      </c>
      <c r="C51" s="30"/>
      <c r="D51" s="30"/>
      <c r="E51" s="30"/>
      <c r="F51" s="47"/>
    </row>
    <row r="52" spans="1:6">
      <c r="A52" s="27">
        <f>A51+10</f>
        <v>5610</v>
      </c>
      <c r="B52" s="1" t="s">
        <v>29</v>
      </c>
      <c r="C52" s="30">
        <v>252</v>
      </c>
      <c r="D52" s="30">
        <v>300</v>
      </c>
      <c r="E52" s="30">
        <v>350</v>
      </c>
      <c r="F52" s="47"/>
    </row>
    <row r="53" spans="1:6" ht="15" customHeight="1">
      <c r="A53" s="27">
        <f>A52+10</f>
        <v>5620</v>
      </c>
      <c r="B53" s="1" t="s">
        <v>37</v>
      </c>
      <c r="C53" s="30">
        <v>604</v>
      </c>
      <c r="D53" s="30">
        <v>650</v>
      </c>
      <c r="E53" s="30">
        <v>700</v>
      </c>
      <c r="F53" s="47"/>
    </row>
    <row r="54" spans="1:6">
      <c r="A54" s="27">
        <f>A53+10</f>
        <v>5630</v>
      </c>
      <c r="B54" s="1" t="s">
        <v>13</v>
      </c>
      <c r="C54" s="30">
        <v>195</v>
      </c>
      <c r="D54" s="30">
        <v>200</v>
      </c>
      <c r="E54" s="30">
        <v>250</v>
      </c>
      <c r="F54" s="47"/>
    </row>
    <row r="55" spans="1:6">
      <c r="A55" s="27">
        <f t="shared" ref="A55:A56" si="9">A54+10</f>
        <v>5640</v>
      </c>
      <c r="B55" s="1" t="s">
        <v>124</v>
      </c>
      <c r="C55" s="30">
        <v>192</v>
      </c>
      <c r="D55" s="30">
        <v>192</v>
      </c>
      <c r="E55" s="30">
        <v>192</v>
      </c>
      <c r="F55" s="47"/>
    </row>
    <row r="56" spans="1:6">
      <c r="A56" s="27">
        <f t="shared" si="9"/>
        <v>5650</v>
      </c>
      <c r="B56" s="1" t="s">
        <v>58</v>
      </c>
      <c r="C56" s="30"/>
      <c r="D56" s="30"/>
      <c r="E56" s="30"/>
      <c r="F56" s="47"/>
    </row>
    <row r="57" spans="1:6">
      <c r="A57" s="27"/>
      <c r="B57" s="26" t="s">
        <v>87</v>
      </c>
      <c r="C57" s="30">
        <f>SUM(C52:C56)</f>
        <v>1243</v>
      </c>
      <c r="D57" s="30">
        <v>1100</v>
      </c>
      <c r="E57" s="30">
        <v>1150</v>
      </c>
      <c r="F57" s="47"/>
    </row>
    <row r="58" spans="1:6">
      <c r="A58" s="27">
        <v>5700</v>
      </c>
      <c r="B58" s="1" t="s">
        <v>76</v>
      </c>
      <c r="C58" s="30"/>
      <c r="D58" s="30"/>
      <c r="E58" s="30"/>
      <c r="F58" s="47"/>
    </row>
    <row r="59" spans="1:6" s="54" customFormat="1">
      <c r="A59" s="51">
        <f>A58+10</f>
        <v>5710</v>
      </c>
      <c r="B59" s="52" t="s">
        <v>114</v>
      </c>
      <c r="C59" s="53">
        <v>0</v>
      </c>
      <c r="D59" s="53">
        <v>2000</v>
      </c>
      <c r="E59" s="53">
        <v>3000</v>
      </c>
    </row>
    <row r="60" spans="1:6" s="54" customFormat="1">
      <c r="A60" s="51">
        <f t="shared" ref="A60:A67" si="10">A59+10</f>
        <v>5720</v>
      </c>
      <c r="B60" s="52" t="s">
        <v>120</v>
      </c>
      <c r="C60" s="53"/>
      <c r="D60" s="53">
        <v>1500</v>
      </c>
      <c r="E60" s="53">
        <v>1800</v>
      </c>
    </row>
    <row r="61" spans="1:6">
      <c r="A61" s="51">
        <f t="shared" si="10"/>
        <v>5730</v>
      </c>
      <c r="B61" s="1" t="s">
        <v>33</v>
      </c>
      <c r="C61" s="30">
        <v>1200</v>
      </c>
      <c r="D61" s="30">
        <v>1500</v>
      </c>
      <c r="E61" s="30">
        <v>2000</v>
      </c>
      <c r="F61" s="47"/>
    </row>
    <row r="62" spans="1:6">
      <c r="A62" s="51">
        <f t="shared" si="10"/>
        <v>5740</v>
      </c>
      <c r="B62" s="1" t="s">
        <v>14</v>
      </c>
      <c r="C62" s="30">
        <v>500</v>
      </c>
      <c r="D62" s="30">
        <v>1200</v>
      </c>
      <c r="E62" s="30">
        <v>1500</v>
      </c>
      <c r="F62" s="47"/>
    </row>
    <row r="63" spans="1:6">
      <c r="A63" s="51">
        <f t="shared" si="10"/>
        <v>5750</v>
      </c>
      <c r="B63" s="1" t="s">
        <v>11</v>
      </c>
      <c r="C63" s="30">
        <v>300</v>
      </c>
      <c r="D63" s="30">
        <v>500</v>
      </c>
      <c r="E63" s="30">
        <v>550</v>
      </c>
      <c r="F63" s="47"/>
    </row>
    <row r="64" spans="1:6">
      <c r="A64" s="51">
        <f t="shared" si="10"/>
        <v>5760</v>
      </c>
      <c r="B64" s="1" t="s">
        <v>32</v>
      </c>
      <c r="C64" s="30"/>
      <c r="D64" s="30"/>
      <c r="E64" s="30"/>
      <c r="F64" s="47"/>
    </row>
    <row r="65" spans="1:6">
      <c r="A65" s="51">
        <f t="shared" si="10"/>
        <v>5770</v>
      </c>
      <c r="B65" s="1" t="s">
        <v>30</v>
      </c>
      <c r="C65" s="30">
        <v>400</v>
      </c>
      <c r="D65" s="30">
        <v>800</v>
      </c>
      <c r="E65" s="30">
        <v>1200</v>
      </c>
      <c r="F65" s="47"/>
    </row>
    <row r="66" spans="1:6">
      <c r="A66" s="51">
        <f t="shared" si="10"/>
        <v>5780</v>
      </c>
      <c r="B66" s="1" t="s">
        <v>77</v>
      </c>
      <c r="C66" s="30">
        <v>500</v>
      </c>
      <c r="D66" s="30">
        <v>1000</v>
      </c>
      <c r="E66" s="30">
        <v>1500</v>
      </c>
      <c r="F66" s="47"/>
    </row>
    <row r="67" spans="1:6">
      <c r="A67" s="51">
        <f t="shared" si="10"/>
        <v>5790</v>
      </c>
      <c r="B67" s="1" t="s">
        <v>59</v>
      </c>
      <c r="C67" s="30"/>
      <c r="D67" s="30"/>
      <c r="E67" s="30"/>
      <c r="F67" s="47"/>
    </row>
    <row r="68" spans="1:6">
      <c r="A68" s="27"/>
      <c r="B68" s="26" t="s">
        <v>88</v>
      </c>
      <c r="C68" s="30">
        <f>SUM(C59:C67)</f>
        <v>2900</v>
      </c>
      <c r="D68" s="30">
        <f>SUM(D59:D67)</f>
        <v>8500</v>
      </c>
      <c r="E68" s="30">
        <f>SUM(E59:E67)</f>
        <v>11550</v>
      </c>
      <c r="F68" s="47"/>
    </row>
    <row r="69" spans="1:6">
      <c r="A69" s="27">
        <v>5900</v>
      </c>
      <c r="B69" s="1" t="s">
        <v>75</v>
      </c>
      <c r="C69" s="30"/>
      <c r="D69" s="30"/>
      <c r="E69" s="30"/>
      <c r="F69" s="47"/>
    </row>
    <row r="70" spans="1:6">
      <c r="A70" s="27">
        <f>A69+10</f>
        <v>5910</v>
      </c>
      <c r="B70" s="1" t="s">
        <v>33</v>
      </c>
      <c r="C70" s="30"/>
      <c r="D70" s="30"/>
      <c r="E70" s="30"/>
      <c r="F70" s="47"/>
    </row>
    <row r="71" spans="1:6">
      <c r="A71" s="27">
        <f>A70+10</f>
        <v>5920</v>
      </c>
      <c r="B71" s="1" t="s">
        <v>14</v>
      </c>
      <c r="C71" s="30"/>
      <c r="D71" s="30"/>
      <c r="E71" s="30"/>
      <c r="F71" s="47"/>
    </row>
    <row r="72" spans="1:6">
      <c r="A72" s="27">
        <f>A71+10</f>
        <v>5930</v>
      </c>
      <c r="B72" s="1" t="s">
        <v>11</v>
      </c>
      <c r="C72" s="30"/>
      <c r="D72" s="30"/>
      <c r="E72" s="30"/>
      <c r="F72" s="47"/>
    </row>
    <row r="73" spans="1:6">
      <c r="A73" s="27">
        <f t="shared" ref="A73:A76" si="11">A72+10</f>
        <v>5940</v>
      </c>
      <c r="B73" s="1" t="s">
        <v>32</v>
      </c>
      <c r="C73" s="30"/>
      <c r="D73" s="30"/>
      <c r="E73" s="30"/>
      <c r="F73" s="47"/>
    </row>
    <row r="74" spans="1:6">
      <c r="A74" s="27">
        <f t="shared" si="11"/>
        <v>5950</v>
      </c>
      <c r="B74" s="1" t="s">
        <v>30</v>
      </c>
      <c r="C74" s="30"/>
      <c r="D74" s="30"/>
      <c r="E74" s="30"/>
      <c r="F74" s="47"/>
    </row>
    <row r="75" spans="1:6" ht="16.95" customHeight="1">
      <c r="A75" s="27">
        <f t="shared" si="11"/>
        <v>5960</v>
      </c>
      <c r="B75" s="1" t="s">
        <v>31</v>
      </c>
      <c r="C75" s="30"/>
      <c r="D75" s="30"/>
      <c r="E75" s="30"/>
      <c r="F75" s="47"/>
    </row>
    <row r="76" spans="1:6" ht="16.95" customHeight="1">
      <c r="A76" s="27">
        <f t="shared" si="11"/>
        <v>5970</v>
      </c>
      <c r="B76" s="1" t="s">
        <v>60</v>
      </c>
      <c r="C76" s="30">
        <v>1000</v>
      </c>
      <c r="D76" s="30">
        <v>1200</v>
      </c>
      <c r="E76" s="30">
        <v>1400</v>
      </c>
      <c r="F76" s="47"/>
    </row>
    <row r="77" spans="1:6" ht="16.95" customHeight="1">
      <c r="A77" s="27"/>
      <c r="B77" s="26" t="s">
        <v>89</v>
      </c>
      <c r="C77" s="30">
        <f>SUM(C70:C76)</f>
        <v>1000</v>
      </c>
      <c r="D77" s="30">
        <f t="shared" ref="D77:E77" si="12">SUM(D70:D76)</f>
        <v>1200</v>
      </c>
      <c r="E77" s="30">
        <f t="shared" si="12"/>
        <v>1400</v>
      </c>
      <c r="F77" s="47"/>
    </row>
    <row r="78" spans="1:6" ht="16.95" customHeight="1">
      <c r="A78" s="27"/>
      <c r="B78" s="26"/>
      <c r="C78" s="30"/>
      <c r="D78" s="30"/>
      <c r="E78" s="30"/>
      <c r="F78" s="47"/>
    </row>
    <row r="79" spans="1:6">
      <c r="A79" s="27">
        <v>6000</v>
      </c>
      <c r="B79" s="1" t="s">
        <v>9</v>
      </c>
      <c r="C79" s="30">
        <v>0</v>
      </c>
      <c r="D79" s="30"/>
      <c r="E79" s="30"/>
      <c r="F79" s="47"/>
    </row>
    <row r="80" spans="1:6">
      <c r="A80" s="27"/>
      <c r="B80" s="1"/>
      <c r="C80" s="1"/>
      <c r="D80" s="1"/>
      <c r="E80" s="1"/>
      <c r="F80" s="47"/>
    </row>
    <row r="81" spans="1:6">
      <c r="A81" s="27"/>
      <c r="B81" s="26" t="s">
        <v>115</v>
      </c>
      <c r="C81" s="32">
        <f>C79+C77+C68+C57+C50+C43</f>
        <v>13293</v>
      </c>
      <c r="D81" s="32">
        <f>D79+D77+D68+D57+D50+D43</f>
        <v>17550</v>
      </c>
      <c r="E81" s="32">
        <f>E79+E77+E68+E57+E50+E43</f>
        <v>19850</v>
      </c>
      <c r="F81" s="47"/>
    </row>
    <row r="82" spans="1:6">
      <c r="A82" s="27"/>
      <c r="B82" s="26"/>
      <c r="C82" s="32"/>
      <c r="D82" s="32"/>
      <c r="E82" s="32"/>
      <c r="F82" s="47"/>
    </row>
    <row r="83" spans="1:6">
      <c r="A83" s="27"/>
      <c r="B83" s="1"/>
      <c r="C83" s="45"/>
      <c r="D83" s="1"/>
      <c r="E83" s="1"/>
      <c r="F83" s="47"/>
    </row>
    <row r="84" spans="1:6">
      <c r="A84" s="27"/>
      <c r="B84" s="26" t="s">
        <v>90</v>
      </c>
      <c r="C84" s="32">
        <f>C30-C81</f>
        <v>4207</v>
      </c>
      <c r="D84" s="32">
        <f>D30-D81</f>
        <v>92910.35</v>
      </c>
      <c r="E84" s="32">
        <f>E30-E81</f>
        <v>95045.517500000002</v>
      </c>
      <c r="F84" s="47"/>
    </row>
  </sheetData>
  <mergeCells count="1">
    <mergeCell ref="D1:E1"/>
  </mergeCells>
  <printOptions headings="1" gridLines="1"/>
  <pageMargins left="0.7" right="0.7" top="0.75" bottom="0.75" header="0.3" footer="0.3"/>
  <pageSetup scale="83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02C40-4D56-44DF-85C9-64544C231912}">
  <dimension ref="A1:H64"/>
  <sheetViews>
    <sheetView topLeftCell="A41" workbookViewId="0">
      <selection activeCell="A3" sqref="A3:XFD4"/>
    </sheetView>
  </sheetViews>
  <sheetFormatPr defaultRowHeight="14.4"/>
  <cols>
    <col min="1" max="1" width="7" style="6" customWidth="1"/>
    <col min="2" max="2" width="47.5546875" customWidth="1"/>
  </cols>
  <sheetData>
    <row r="1" spans="1:2">
      <c r="A1" s="2"/>
      <c r="B1" s="2" t="s">
        <v>63</v>
      </c>
    </row>
    <row r="2" spans="1:2">
      <c r="A2" s="2"/>
    </row>
    <row r="3" spans="1:2" ht="16.5" customHeight="1">
      <c r="A3" s="2"/>
      <c r="B3" s="24" t="s">
        <v>64</v>
      </c>
    </row>
    <row r="4" spans="1:2" ht="16.5" customHeight="1">
      <c r="A4" s="2">
        <v>1000</v>
      </c>
      <c r="B4" s="11" t="s">
        <v>65</v>
      </c>
    </row>
    <row r="5" spans="1:2" ht="16.5" customHeight="1">
      <c r="A5" s="2">
        <v>1050</v>
      </c>
      <c r="B5" s="11" t="s">
        <v>66</v>
      </c>
    </row>
    <row r="6" spans="1:2" ht="16.5" customHeight="1">
      <c r="A6" s="2">
        <v>1100</v>
      </c>
      <c r="B6" s="11" t="s">
        <v>67</v>
      </c>
    </row>
    <row r="7" spans="1:2" ht="16.5" customHeight="1">
      <c r="A7" s="2">
        <v>1150</v>
      </c>
      <c r="B7" s="11" t="s">
        <v>68</v>
      </c>
    </row>
    <row r="8" spans="1:2" ht="16.5" customHeight="1">
      <c r="A8" s="2"/>
      <c r="B8" s="11"/>
    </row>
    <row r="9" spans="1:2" ht="16.5" customHeight="1">
      <c r="A9" s="2"/>
      <c r="B9" s="24" t="s">
        <v>70</v>
      </c>
    </row>
    <row r="10" spans="1:2" ht="16.5" customHeight="1">
      <c r="A10" s="2">
        <v>2100</v>
      </c>
      <c r="B10" s="11" t="s">
        <v>69</v>
      </c>
    </row>
    <row r="11" spans="1:2" ht="16.5" customHeight="1">
      <c r="A11" s="2"/>
      <c r="B11" s="11"/>
    </row>
    <row r="12" spans="1:2" ht="16.5" customHeight="1">
      <c r="A12" s="2"/>
      <c r="B12" s="11" t="s">
        <v>71</v>
      </c>
    </row>
    <row r="13" spans="1:2" ht="16.5" customHeight="1">
      <c r="A13" s="2">
        <v>3000</v>
      </c>
      <c r="B13" s="11" t="s">
        <v>72</v>
      </c>
    </row>
    <row r="14" spans="1:2" ht="16.5" customHeight="1">
      <c r="A14" s="2"/>
      <c r="B14" s="11"/>
    </row>
    <row r="15" spans="1:2" ht="16.5" customHeight="1">
      <c r="A15" s="2"/>
      <c r="B15" s="24" t="s">
        <v>73</v>
      </c>
    </row>
    <row r="16" spans="1:2">
      <c r="A16" s="2">
        <v>4050</v>
      </c>
      <c r="B16" s="11" t="s">
        <v>35</v>
      </c>
    </row>
    <row r="17" spans="1:8">
      <c r="A17" s="2">
        <f>A16+50</f>
        <v>4100</v>
      </c>
      <c r="B17" s="11" t="s">
        <v>36</v>
      </c>
    </row>
    <row r="18" spans="1:8">
      <c r="A18" s="2">
        <f t="shared" ref="A18:A24" si="0">A17+50</f>
        <v>4150</v>
      </c>
      <c r="B18" s="11" t="s">
        <v>78</v>
      </c>
    </row>
    <row r="19" spans="1:8">
      <c r="A19" s="2">
        <v>4160</v>
      </c>
      <c r="B19" s="11" t="s">
        <v>79</v>
      </c>
    </row>
    <row r="20" spans="1:8">
      <c r="A20" s="2">
        <v>4170</v>
      </c>
      <c r="B20" s="11" t="s">
        <v>80</v>
      </c>
    </row>
    <row r="21" spans="1:8">
      <c r="A21" s="2">
        <f>A18+50</f>
        <v>4200</v>
      </c>
      <c r="B21" s="11" t="s">
        <v>21</v>
      </c>
    </row>
    <row r="22" spans="1:8">
      <c r="A22" s="2">
        <f t="shared" si="0"/>
        <v>4250</v>
      </c>
      <c r="B22" s="11" t="s">
        <v>22</v>
      </c>
    </row>
    <row r="23" spans="1:8">
      <c r="A23" s="2">
        <f t="shared" si="0"/>
        <v>4300</v>
      </c>
      <c r="B23" s="11" t="s">
        <v>23</v>
      </c>
    </row>
    <row r="24" spans="1:8">
      <c r="A24" s="2">
        <f t="shared" si="0"/>
        <v>4350</v>
      </c>
      <c r="B24" s="11" t="s">
        <v>24</v>
      </c>
    </row>
    <row r="25" spans="1:8">
      <c r="A25" s="2"/>
      <c r="B25" s="13"/>
    </row>
    <row r="26" spans="1:8" ht="14.4" customHeight="1">
      <c r="A26" s="2">
        <v>5000</v>
      </c>
      <c r="B26" s="24" t="s">
        <v>74</v>
      </c>
    </row>
    <row r="27" spans="1:8" ht="14.4" customHeight="1">
      <c r="A27" s="2">
        <v>5000</v>
      </c>
      <c r="B27" s="13" t="s">
        <v>40</v>
      </c>
    </row>
    <row r="28" spans="1:8" ht="14.4" customHeight="1">
      <c r="A28" s="2">
        <f t="shared" ref="A28:A37" si="1">A27+50</f>
        <v>5050</v>
      </c>
      <c r="B28" s="11" t="s">
        <v>45</v>
      </c>
    </row>
    <row r="29" spans="1:8">
      <c r="A29" s="2">
        <f t="shared" si="1"/>
        <v>5100</v>
      </c>
      <c r="B29" s="11" t="s">
        <v>46</v>
      </c>
    </row>
    <row r="30" spans="1:8">
      <c r="A30" s="2">
        <f t="shared" si="1"/>
        <v>5150</v>
      </c>
      <c r="B30" s="11" t="s">
        <v>47</v>
      </c>
      <c r="H30" s="1"/>
    </row>
    <row r="31" spans="1:8">
      <c r="A31" s="2">
        <f t="shared" si="1"/>
        <v>5200</v>
      </c>
      <c r="B31" s="11" t="s">
        <v>41</v>
      </c>
    </row>
    <row r="32" spans="1:8">
      <c r="A32" s="2">
        <f t="shared" si="1"/>
        <v>5250</v>
      </c>
      <c r="B32" s="11" t="s">
        <v>42</v>
      </c>
    </row>
    <row r="33" spans="1:2">
      <c r="A33" s="2">
        <f t="shared" si="1"/>
        <v>5300</v>
      </c>
      <c r="B33" s="11" t="s">
        <v>43</v>
      </c>
    </row>
    <row r="34" spans="1:2">
      <c r="A34" s="2">
        <f t="shared" si="1"/>
        <v>5350</v>
      </c>
      <c r="B34" s="11" t="s">
        <v>55</v>
      </c>
    </row>
    <row r="35" spans="1:2">
      <c r="A35" s="2">
        <f t="shared" si="1"/>
        <v>5400</v>
      </c>
      <c r="B35" s="11" t="s">
        <v>44</v>
      </c>
    </row>
    <row r="36" spans="1:2">
      <c r="A36" s="2">
        <f t="shared" si="1"/>
        <v>5450</v>
      </c>
      <c r="B36" s="11" t="s">
        <v>56</v>
      </c>
    </row>
    <row r="37" spans="1:2">
      <c r="A37" s="2">
        <f t="shared" si="1"/>
        <v>5500</v>
      </c>
      <c r="B37" s="11" t="s">
        <v>17</v>
      </c>
    </row>
    <row r="38" spans="1:2">
      <c r="A38" s="2">
        <f>A37+10</f>
        <v>5510</v>
      </c>
      <c r="B38" s="11" t="s">
        <v>38</v>
      </c>
    </row>
    <row r="39" spans="1:2">
      <c r="A39" s="2">
        <f>A38+10</f>
        <v>5520</v>
      </c>
      <c r="B39" s="11" t="s">
        <v>39</v>
      </c>
    </row>
    <row r="40" spans="1:2">
      <c r="A40" s="2">
        <f>A39+10</f>
        <v>5530</v>
      </c>
      <c r="B40" s="11" t="s">
        <v>16</v>
      </c>
    </row>
    <row r="41" spans="1:2">
      <c r="A41" s="2">
        <f>A40+10</f>
        <v>5540</v>
      </c>
      <c r="B41" s="11" t="s">
        <v>18</v>
      </c>
    </row>
    <row r="42" spans="1:2">
      <c r="A42" s="2">
        <f>A41+10</f>
        <v>5550</v>
      </c>
      <c r="B42" s="11" t="s">
        <v>57</v>
      </c>
    </row>
    <row r="43" spans="1:2">
      <c r="A43" s="2">
        <v>5600</v>
      </c>
      <c r="B43" s="11" t="s">
        <v>6</v>
      </c>
    </row>
    <row r="44" spans="1:2">
      <c r="A44" s="2">
        <f>A43+10</f>
        <v>5610</v>
      </c>
      <c r="B44" s="1" t="s">
        <v>29</v>
      </c>
    </row>
    <row r="45" spans="1:2" ht="15" customHeight="1">
      <c r="A45" s="2">
        <f>A44+10</f>
        <v>5620</v>
      </c>
      <c r="B45" s="1" t="s">
        <v>37</v>
      </c>
    </row>
    <row r="46" spans="1:2">
      <c r="A46" s="2">
        <f>A45+10</f>
        <v>5630</v>
      </c>
      <c r="B46" s="1" t="s">
        <v>13</v>
      </c>
    </row>
    <row r="47" spans="1:2">
      <c r="A47" s="2">
        <f>A46+10</f>
        <v>5640</v>
      </c>
      <c r="B47" s="1" t="s">
        <v>58</v>
      </c>
    </row>
    <row r="48" spans="1:2">
      <c r="A48" s="2">
        <v>5700</v>
      </c>
      <c r="B48" s="1" t="s">
        <v>76</v>
      </c>
    </row>
    <row r="49" spans="1:2">
      <c r="A49" s="2">
        <f t="shared" ref="A49:A55" si="2">A48+10</f>
        <v>5710</v>
      </c>
      <c r="B49" s="11" t="s">
        <v>33</v>
      </c>
    </row>
    <row r="50" spans="1:2">
      <c r="A50" s="2">
        <f t="shared" si="2"/>
        <v>5720</v>
      </c>
      <c r="B50" s="11" t="s">
        <v>14</v>
      </c>
    </row>
    <row r="51" spans="1:2">
      <c r="A51" s="2">
        <f t="shared" si="2"/>
        <v>5730</v>
      </c>
      <c r="B51" s="11" t="s">
        <v>11</v>
      </c>
    </row>
    <row r="52" spans="1:2">
      <c r="A52" s="2">
        <f t="shared" si="2"/>
        <v>5740</v>
      </c>
      <c r="B52" s="11" t="s">
        <v>32</v>
      </c>
    </row>
    <row r="53" spans="1:2">
      <c r="A53" s="2">
        <f t="shared" si="2"/>
        <v>5750</v>
      </c>
      <c r="B53" s="11" t="s">
        <v>30</v>
      </c>
    </row>
    <row r="54" spans="1:2">
      <c r="A54" s="2">
        <f t="shared" si="2"/>
        <v>5760</v>
      </c>
      <c r="B54" s="11" t="s">
        <v>77</v>
      </c>
    </row>
    <row r="55" spans="1:2">
      <c r="A55" s="2">
        <f t="shared" si="2"/>
        <v>5770</v>
      </c>
      <c r="B55" s="11" t="s">
        <v>59</v>
      </c>
    </row>
    <row r="56" spans="1:2">
      <c r="A56" s="2">
        <v>5800</v>
      </c>
      <c r="B56" s="11" t="s">
        <v>75</v>
      </c>
    </row>
    <row r="57" spans="1:2">
      <c r="A57" s="2">
        <f>A56+10</f>
        <v>5810</v>
      </c>
      <c r="B57" s="11" t="s">
        <v>33</v>
      </c>
    </row>
    <row r="58" spans="1:2">
      <c r="A58" s="2">
        <f>A57+10</f>
        <v>5820</v>
      </c>
      <c r="B58" s="11" t="s">
        <v>14</v>
      </c>
    </row>
    <row r="59" spans="1:2">
      <c r="A59" s="2">
        <f>A58+10</f>
        <v>5830</v>
      </c>
      <c r="B59" s="11" t="s">
        <v>11</v>
      </c>
    </row>
    <row r="60" spans="1:2">
      <c r="A60" s="2">
        <f t="shared" ref="A60:A63" si="3">A59+10</f>
        <v>5840</v>
      </c>
      <c r="B60" s="11" t="s">
        <v>32</v>
      </c>
    </row>
    <row r="61" spans="1:2">
      <c r="A61" s="2">
        <f t="shared" si="3"/>
        <v>5850</v>
      </c>
      <c r="B61" s="11" t="s">
        <v>30</v>
      </c>
    </row>
    <row r="62" spans="1:2" ht="16.95" customHeight="1">
      <c r="A62" s="2">
        <f t="shared" si="3"/>
        <v>5860</v>
      </c>
      <c r="B62" s="11" t="s">
        <v>31</v>
      </c>
    </row>
    <row r="63" spans="1:2" ht="16.95" customHeight="1">
      <c r="A63" s="2">
        <f t="shared" si="3"/>
        <v>5870</v>
      </c>
      <c r="B63" s="11" t="s">
        <v>60</v>
      </c>
    </row>
    <row r="64" spans="1:2">
      <c r="A64" s="2">
        <v>5900</v>
      </c>
      <c r="B64" s="11" t="s">
        <v>9</v>
      </c>
    </row>
  </sheetData>
  <pageMargins left="0.7" right="0.7" top="0.75" bottom="0.75" header="0.3" footer="0.3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E90D-E475-49DD-ACA3-1B29C8D0337F}">
  <dimension ref="A1:L67"/>
  <sheetViews>
    <sheetView topLeftCell="A48" workbookViewId="0">
      <selection activeCell="C3" sqref="C3:F4"/>
    </sheetView>
  </sheetViews>
  <sheetFormatPr defaultRowHeight="14.4"/>
  <cols>
    <col min="1" max="1" width="7" style="6" customWidth="1"/>
    <col min="2" max="2" width="47.5546875" customWidth="1"/>
    <col min="3" max="4" width="16.6640625" customWidth="1"/>
    <col min="5" max="5" width="16.44140625" style="19" customWidth="1"/>
    <col min="6" max="6" width="15.6640625" style="19" customWidth="1"/>
  </cols>
  <sheetData>
    <row r="1" spans="1:6">
      <c r="A1" s="2"/>
      <c r="B1" s="11"/>
      <c r="C1" s="1"/>
      <c r="D1" s="1" t="s">
        <v>0</v>
      </c>
      <c r="E1" s="18"/>
      <c r="F1" s="18"/>
    </row>
    <row r="2" spans="1:6">
      <c r="A2" s="2"/>
      <c r="D2" s="6"/>
    </row>
    <row r="3" spans="1:6" ht="14.4" customHeight="1">
      <c r="A3" s="2">
        <v>1000</v>
      </c>
      <c r="B3" s="12" t="s">
        <v>27</v>
      </c>
      <c r="C3" s="2" t="s">
        <v>19</v>
      </c>
      <c r="D3" s="3" t="s">
        <v>1</v>
      </c>
      <c r="E3" s="61" t="s">
        <v>5</v>
      </c>
      <c r="F3" s="62"/>
    </row>
    <row r="4" spans="1:6" ht="28.2" customHeight="1">
      <c r="A4" s="2"/>
      <c r="B4" s="11"/>
      <c r="C4" s="4" t="s">
        <v>10</v>
      </c>
      <c r="D4" s="4" t="s">
        <v>10</v>
      </c>
      <c r="E4" s="20" t="s">
        <v>2</v>
      </c>
      <c r="F4" s="20" t="s">
        <v>3</v>
      </c>
    </row>
    <row r="5" spans="1:6">
      <c r="A5" s="2">
        <f>A3+50</f>
        <v>1050</v>
      </c>
      <c r="B5" s="11" t="s">
        <v>35</v>
      </c>
      <c r="C5" s="1"/>
      <c r="D5" s="8">
        <v>5000</v>
      </c>
      <c r="E5" s="8">
        <v>5000</v>
      </c>
      <c r="F5" s="8">
        <v>5000</v>
      </c>
    </row>
    <row r="6" spans="1:6">
      <c r="A6" s="2">
        <f>A5+50</f>
        <v>1100</v>
      </c>
      <c r="B6" s="11" t="s">
        <v>36</v>
      </c>
      <c r="C6" s="1"/>
      <c r="D6" s="8"/>
      <c r="E6" s="8"/>
      <c r="F6" s="8"/>
    </row>
    <row r="7" spans="1:6">
      <c r="A7" s="2">
        <f t="shared" ref="A7:A17" si="0">A6+50</f>
        <v>1150</v>
      </c>
      <c r="B7" s="11" t="s">
        <v>20</v>
      </c>
      <c r="C7" s="23"/>
      <c r="D7" s="8">
        <f>D16*5%</f>
        <v>5000</v>
      </c>
      <c r="E7" s="8">
        <f>E19*5%</f>
        <v>8981.8506666666672</v>
      </c>
      <c r="F7" s="8">
        <f>F19*5%</f>
        <v>13291.850666666665</v>
      </c>
    </row>
    <row r="8" spans="1:6">
      <c r="A8" s="2">
        <f t="shared" si="0"/>
        <v>1200</v>
      </c>
      <c r="B8" s="11" t="s">
        <v>21</v>
      </c>
      <c r="C8" s="1"/>
      <c r="D8" s="8"/>
      <c r="E8" s="18"/>
      <c r="F8" s="18"/>
    </row>
    <row r="9" spans="1:6">
      <c r="A9" s="2">
        <f t="shared" si="0"/>
        <v>1250</v>
      </c>
      <c r="B9" s="11" t="s">
        <v>22</v>
      </c>
      <c r="C9" s="1"/>
      <c r="D9" s="8"/>
      <c r="E9" s="18"/>
      <c r="F9" s="18"/>
    </row>
    <row r="10" spans="1:6">
      <c r="A10" s="2">
        <f t="shared" si="0"/>
        <v>1300</v>
      </c>
      <c r="B10" s="11" t="s">
        <v>23</v>
      </c>
      <c r="C10" s="1"/>
      <c r="D10" s="8"/>
      <c r="E10" s="18"/>
      <c r="F10" s="18"/>
    </row>
    <row r="11" spans="1:6">
      <c r="A11" s="2">
        <f t="shared" si="0"/>
        <v>1350</v>
      </c>
      <c r="B11" s="11" t="s">
        <v>24</v>
      </c>
      <c r="C11" s="1"/>
      <c r="D11" s="8"/>
      <c r="E11" s="18" t="s">
        <v>48</v>
      </c>
      <c r="F11" s="18"/>
    </row>
    <row r="12" spans="1:6">
      <c r="A12" s="2">
        <f t="shared" si="0"/>
        <v>1400</v>
      </c>
      <c r="B12" s="11" t="s">
        <v>51</v>
      </c>
      <c r="C12" s="1"/>
      <c r="D12" s="8">
        <f>SUM(D5:D11)</f>
        <v>10000</v>
      </c>
      <c r="E12" s="8">
        <f t="shared" ref="E12:F12" si="1">SUM(E5:E11)</f>
        <v>13981.850666666667</v>
      </c>
      <c r="F12" s="8">
        <f t="shared" si="1"/>
        <v>18291.850666666665</v>
      </c>
    </row>
    <row r="13" spans="1:6">
      <c r="A13" s="2">
        <f t="shared" si="0"/>
        <v>1450</v>
      </c>
      <c r="B13" s="11" t="s">
        <v>25</v>
      </c>
      <c r="C13" s="1"/>
      <c r="D13" s="8"/>
      <c r="E13" s="18"/>
      <c r="F13" s="18"/>
    </row>
    <row r="14" spans="1:6">
      <c r="A14" s="2">
        <f t="shared" si="0"/>
        <v>1500</v>
      </c>
      <c r="B14" s="13" t="s">
        <v>52</v>
      </c>
      <c r="C14" s="7"/>
      <c r="D14" s="8">
        <f>SUM(D12:D13)</f>
        <v>10000</v>
      </c>
      <c r="E14" s="8">
        <f>SUM(E12:E13)</f>
        <v>13981.850666666667</v>
      </c>
      <c r="F14" s="8">
        <f>SUM(F12:F13)</f>
        <v>18291.850666666665</v>
      </c>
    </row>
    <row r="15" spans="1:6">
      <c r="A15" s="2">
        <f t="shared" si="0"/>
        <v>1550</v>
      </c>
      <c r="B15" s="11" t="s">
        <v>28</v>
      </c>
      <c r="C15" s="1"/>
      <c r="D15" s="8"/>
      <c r="E15" s="8"/>
      <c r="F15" s="8"/>
    </row>
    <row r="16" spans="1:6">
      <c r="A16" s="2">
        <f t="shared" si="0"/>
        <v>1600</v>
      </c>
      <c r="B16" s="13" t="s">
        <v>49</v>
      </c>
      <c r="C16" s="8">
        <v>100000</v>
      </c>
      <c r="D16" s="8">
        <f>C16</f>
        <v>100000</v>
      </c>
      <c r="E16" s="18">
        <v>100000</v>
      </c>
      <c r="F16" s="18">
        <v>100000</v>
      </c>
    </row>
    <row r="17" spans="1:12">
      <c r="A17" s="2">
        <f t="shared" si="0"/>
        <v>1650</v>
      </c>
      <c r="B17" s="13" t="s">
        <v>53</v>
      </c>
      <c r="C17" s="7"/>
      <c r="D17" s="8">
        <f>SUM(D14:D16)</f>
        <v>110000</v>
      </c>
      <c r="E17" s="8">
        <f t="shared" ref="E17:F17" si="2">SUM(E14:E16)</f>
        <v>113981.85066666667</v>
      </c>
      <c r="F17" s="8">
        <f t="shared" si="2"/>
        <v>118291.85066666667</v>
      </c>
    </row>
    <row r="18" spans="1:12">
      <c r="A18" s="2"/>
      <c r="B18" s="13"/>
      <c r="C18" s="7"/>
      <c r="D18" s="8"/>
      <c r="E18" s="8"/>
      <c r="F18" s="8"/>
    </row>
    <row r="19" spans="1:12">
      <c r="A19" s="2">
        <f>A17+50</f>
        <v>1700</v>
      </c>
      <c r="B19" s="13" t="s">
        <v>50</v>
      </c>
      <c r="C19" s="7"/>
      <c r="D19" s="8">
        <f>D17-D63</f>
        <v>93687.013333333336</v>
      </c>
      <c r="E19" s="18">
        <f>D19+E16-E63</f>
        <v>179637.01333333334</v>
      </c>
      <c r="F19" s="18">
        <f>E19+F16-F63</f>
        <v>265837.01333333331</v>
      </c>
    </row>
    <row r="20" spans="1:12">
      <c r="A20" s="2">
        <f>A19+50</f>
        <v>1750</v>
      </c>
      <c r="B20" s="13" t="s">
        <v>34</v>
      </c>
      <c r="C20" s="7"/>
      <c r="D20" s="8">
        <f>(D19-D63)*5%</f>
        <v>3868.7013333333339</v>
      </c>
      <c r="E20" s="8">
        <f t="shared" ref="E20:F20" si="3">(E19-E63)*5%</f>
        <v>8279.3506666666672</v>
      </c>
      <c r="F20" s="8">
        <f t="shared" si="3"/>
        <v>12601.850666666665</v>
      </c>
    </row>
    <row r="21" spans="1:12">
      <c r="A21" s="2">
        <f>A20+50</f>
        <v>1800</v>
      </c>
      <c r="B21" s="13" t="s">
        <v>26</v>
      </c>
      <c r="C21" s="7"/>
      <c r="D21" s="8">
        <f>D20*85%</f>
        <v>3288.3961333333336</v>
      </c>
      <c r="E21" s="8">
        <f t="shared" ref="E21:F21" si="4">E20*85%</f>
        <v>7037.4480666666668</v>
      </c>
      <c r="F21" s="8">
        <f t="shared" si="4"/>
        <v>10711.573066666666</v>
      </c>
    </row>
    <row r="22" spans="1:12">
      <c r="A22" s="2"/>
      <c r="B22" s="11"/>
      <c r="C22" s="1"/>
      <c r="D22" s="5"/>
      <c r="E22" s="18"/>
      <c r="F22" s="18"/>
    </row>
    <row r="23" spans="1:12" ht="14.4" customHeight="1">
      <c r="A23" s="2">
        <v>2000</v>
      </c>
      <c r="B23" s="12" t="s">
        <v>4</v>
      </c>
      <c r="C23" s="2"/>
      <c r="D23" s="3" t="s">
        <v>1</v>
      </c>
      <c r="E23" s="61" t="s">
        <v>5</v>
      </c>
      <c r="F23" s="62"/>
    </row>
    <row r="24" spans="1:12" ht="14.4" customHeight="1">
      <c r="A24" s="2">
        <f>A23+50</f>
        <v>2050</v>
      </c>
      <c r="B24" s="13" t="s">
        <v>40</v>
      </c>
      <c r="C24" s="2"/>
      <c r="D24" s="8">
        <f>SUM(C25:C33)</f>
        <v>1050</v>
      </c>
      <c r="E24" s="8">
        <f>SUM(E25:E32)</f>
        <v>1650</v>
      </c>
      <c r="F24" s="8">
        <f>SUM(F25:F32)</f>
        <v>1800</v>
      </c>
    </row>
    <row r="25" spans="1:12" ht="14.4" customHeight="1">
      <c r="A25" s="2">
        <f t="shared" ref="A25:A63" si="5">A24+50</f>
        <v>2100</v>
      </c>
      <c r="B25" s="11" t="s">
        <v>45</v>
      </c>
      <c r="C25" s="8"/>
      <c r="D25" s="15"/>
      <c r="E25" s="18"/>
      <c r="F25" s="20"/>
    </row>
    <row r="26" spans="1:12">
      <c r="A26" s="2">
        <f t="shared" si="5"/>
        <v>2150</v>
      </c>
      <c r="B26" s="11" t="s">
        <v>46</v>
      </c>
      <c r="C26" s="8"/>
      <c r="D26" s="15"/>
      <c r="E26" s="18"/>
      <c r="F26" s="18"/>
    </row>
    <row r="27" spans="1:12">
      <c r="A27" s="2">
        <f t="shared" si="5"/>
        <v>2200</v>
      </c>
      <c r="B27" s="11" t="s">
        <v>47</v>
      </c>
      <c r="C27" s="8"/>
      <c r="D27" s="15"/>
      <c r="E27" s="18"/>
      <c r="F27" s="18"/>
      <c r="L27" s="1"/>
    </row>
    <row r="28" spans="1:12">
      <c r="A28" s="2">
        <f t="shared" si="5"/>
        <v>2250</v>
      </c>
      <c r="B28" s="11" t="s">
        <v>41</v>
      </c>
      <c r="C28" s="8"/>
      <c r="D28" s="15"/>
      <c r="E28" s="18"/>
      <c r="F28" s="18"/>
    </row>
    <row r="29" spans="1:12">
      <c r="A29" s="2">
        <f t="shared" si="5"/>
        <v>2300</v>
      </c>
      <c r="B29" s="11" t="s">
        <v>42</v>
      </c>
      <c r="C29" s="8">
        <v>500</v>
      </c>
      <c r="D29" s="15"/>
      <c r="E29" s="18">
        <v>550</v>
      </c>
      <c r="F29" s="18">
        <v>600</v>
      </c>
    </row>
    <row r="30" spans="1:12">
      <c r="A30" s="2">
        <f t="shared" si="5"/>
        <v>2350</v>
      </c>
      <c r="B30" s="11" t="s">
        <v>43</v>
      </c>
      <c r="C30" s="8">
        <v>50</v>
      </c>
      <c r="D30" s="15"/>
      <c r="E30" s="18">
        <v>100</v>
      </c>
      <c r="F30" s="18">
        <v>150</v>
      </c>
    </row>
    <row r="31" spans="1:12">
      <c r="A31" s="2">
        <f t="shared" si="5"/>
        <v>2400</v>
      </c>
      <c r="B31" s="11" t="s">
        <v>55</v>
      </c>
      <c r="C31" s="8">
        <v>500</v>
      </c>
      <c r="D31" s="15"/>
      <c r="E31" s="21">
        <v>1000</v>
      </c>
      <c r="F31" s="18">
        <v>1050</v>
      </c>
    </row>
    <row r="32" spans="1:12">
      <c r="A32" s="2">
        <f t="shared" si="5"/>
        <v>2450</v>
      </c>
      <c r="B32" s="11" t="s">
        <v>44</v>
      </c>
      <c r="C32" s="8"/>
      <c r="D32" s="22"/>
      <c r="E32" s="18"/>
      <c r="F32" s="18"/>
    </row>
    <row r="33" spans="1:6">
      <c r="A33" s="2">
        <f t="shared" si="5"/>
        <v>2500</v>
      </c>
      <c r="B33" s="11" t="s">
        <v>56</v>
      </c>
      <c r="C33" s="8"/>
      <c r="D33" s="22"/>
      <c r="E33" s="18"/>
      <c r="F33" s="18"/>
    </row>
    <row r="34" spans="1:6">
      <c r="A34" s="2">
        <f t="shared" si="5"/>
        <v>2550</v>
      </c>
      <c r="B34" s="11" t="s">
        <v>17</v>
      </c>
      <c r="C34" s="1"/>
      <c r="D34" s="8">
        <f>SUM(C35:C39)</f>
        <v>8504</v>
      </c>
      <c r="E34" s="18">
        <f>SUM(E35:E39)</f>
        <v>5100</v>
      </c>
      <c r="F34" s="18">
        <f>SUM(F35:F39)</f>
        <v>3950</v>
      </c>
    </row>
    <row r="35" spans="1:6">
      <c r="A35" s="2">
        <f t="shared" si="5"/>
        <v>2600</v>
      </c>
      <c r="B35" s="11" t="s">
        <v>38</v>
      </c>
      <c r="C35" s="8">
        <f>1772 + 2632</f>
        <v>4404</v>
      </c>
      <c r="E35" s="18">
        <v>2000</v>
      </c>
      <c r="F35" s="18">
        <v>1000</v>
      </c>
    </row>
    <row r="36" spans="1:6">
      <c r="A36" s="2">
        <f t="shared" si="5"/>
        <v>2650</v>
      </c>
      <c r="B36" s="11" t="s">
        <v>39</v>
      </c>
      <c r="C36" s="8">
        <f>0.3% * D16</f>
        <v>300</v>
      </c>
      <c r="E36" s="18">
        <v>600</v>
      </c>
      <c r="F36" s="18">
        <v>900</v>
      </c>
    </row>
    <row r="37" spans="1:6">
      <c r="A37" s="2">
        <f t="shared" si="5"/>
        <v>2700</v>
      </c>
      <c r="B37" s="11" t="s">
        <v>16</v>
      </c>
      <c r="C37" s="8">
        <v>1000</v>
      </c>
      <c r="E37" s="18">
        <v>1000</v>
      </c>
      <c r="F37" s="18">
        <v>1050</v>
      </c>
    </row>
    <row r="38" spans="1:6">
      <c r="A38" s="2">
        <f t="shared" si="5"/>
        <v>2750</v>
      </c>
      <c r="B38" s="11" t="s">
        <v>18</v>
      </c>
      <c r="C38" s="8">
        <v>2800</v>
      </c>
      <c r="E38" s="18">
        <v>1500</v>
      </c>
      <c r="F38" s="18">
        <v>1000</v>
      </c>
    </row>
    <row r="39" spans="1:6">
      <c r="A39" s="2">
        <f t="shared" si="5"/>
        <v>2800</v>
      </c>
      <c r="B39" s="11" t="s">
        <v>57</v>
      </c>
      <c r="C39" s="8"/>
      <c r="E39" s="18"/>
      <c r="F39" s="18"/>
    </row>
    <row r="40" spans="1:6">
      <c r="A40" s="2">
        <f t="shared" si="5"/>
        <v>2850</v>
      </c>
      <c r="B40" s="11" t="s">
        <v>6</v>
      </c>
      <c r="C40" s="1"/>
      <c r="D40" s="8">
        <f>SUM(C41:C44)</f>
        <v>1050.54</v>
      </c>
      <c r="E40" s="18">
        <v>1100</v>
      </c>
      <c r="F40" s="18">
        <v>1150</v>
      </c>
    </row>
    <row r="41" spans="1:6">
      <c r="A41" s="2">
        <f t="shared" si="5"/>
        <v>2900</v>
      </c>
      <c r="B41" s="1" t="s">
        <v>29</v>
      </c>
      <c r="C41" s="8">
        <f>21*12</f>
        <v>252</v>
      </c>
      <c r="D41" s="9"/>
      <c r="E41" s="18"/>
      <c r="F41" s="18"/>
    </row>
    <row r="42" spans="1:6" ht="15" customHeight="1">
      <c r="A42" s="2">
        <f t="shared" si="5"/>
        <v>2950</v>
      </c>
      <c r="B42" s="1" t="s">
        <v>37</v>
      </c>
      <c r="C42" s="8">
        <f>(100.59*12)*50%</f>
        <v>603.54</v>
      </c>
      <c r="D42" s="16"/>
      <c r="E42" s="18"/>
      <c r="F42" s="18"/>
    </row>
    <row r="43" spans="1:6">
      <c r="A43" s="2">
        <f t="shared" si="5"/>
        <v>3000</v>
      </c>
      <c r="B43" s="1" t="s">
        <v>13</v>
      </c>
      <c r="C43" s="8">
        <f>(390)*50%</f>
        <v>195</v>
      </c>
      <c r="D43" s="17"/>
      <c r="E43" s="18"/>
      <c r="F43" s="18"/>
    </row>
    <row r="44" spans="1:6">
      <c r="A44" s="2">
        <f t="shared" si="5"/>
        <v>3050</v>
      </c>
      <c r="B44" s="1" t="s">
        <v>58</v>
      </c>
      <c r="C44" s="8"/>
      <c r="D44" s="17"/>
      <c r="E44" s="18"/>
      <c r="F44" s="18"/>
    </row>
    <row r="45" spans="1:6">
      <c r="A45" s="2">
        <f t="shared" si="5"/>
        <v>3100</v>
      </c>
      <c r="B45" s="1" t="s">
        <v>7</v>
      </c>
      <c r="C45" s="1"/>
      <c r="D45" s="8">
        <f>SUM(B46:C52)</f>
        <v>4708.4466666666667</v>
      </c>
      <c r="E45" s="18">
        <v>5000</v>
      </c>
      <c r="F45" s="18">
        <v>5500</v>
      </c>
    </row>
    <row r="46" spans="1:6">
      <c r="A46" s="2">
        <f t="shared" si="5"/>
        <v>3150</v>
      </c>
      <c r="B46" s="11" t="s">
        <v>33</v>
      </c>
      <c r="C46" s="8">
        <v>1200</v>
      </c>
      <c r="D46" s="9"/>
      <c r="E46" s="18"/>
      <c r="F46" s="18"/>
    </row>
    <row r="47" spans="1:6">
      <c r="A47" s="2">
        <f t="shared" si="5"/>
        <v>3200</v>
      </c>
      <c r="B47" s="11" t="s">
        <v>14</v>
      </c>
      <c r="C47" s="8">
        <f>10*100</f>
        <v>1000</v>
      </c>
      <c r="D47" s="16"/>
      <c r="E47" s="18"/>
      <c r="F47" s="18"/>
    </row>
    <row r="48" spans="1:6">
      <c r="A48" s="2">
        <f t="shared" si="5"/>
        <v>3250</v>
      </c>
      <c r="B48" s="11" t="s">
        <v>11</v>
      </c>
      <c r="C48" s="8">
        <v>300</v>
      </c>
      <c r="D48" s="16"/>
      <c r="E48" s="18"/>
      <c r="F48" s="18"/>
    </row>
    <row r="49" spans="1:6">
      <c r="A49" s="2">
        <f t="shared" si="5"/>
        <v>3300</v>
      </c>
      <c r="B49" s="11" t="s">
        <v>32</v>
      </c>
      <c r="C49" s="8"/>
      <c r="D49" s="16"/>
      <c r="E49" s="18"/>
      <c r="F49" s="18"/>
    </row>
    <row r="50" spans="1:6">
      <c r="A50" s="2">
        <f t="shared" si="5"/>
        <v>3350</v>
      </c>
      <c r="B50" s="11" t="s">
        <v>30</v>
      </c>
      <c r="C50" s="8">
        <v>400</v>
      </c>
      <c r="D50" s="16"/>
      <c r="E50" s="18"/>
      <c r="F50" s="18"/>
    </row>
    <row r="51" spans="1:6">
      <c r="A51" s="2">
        <f t="shared" si="5"/>
        <v>3400</v>
      </c>
      <c r="B51" s="11" t="s">
        <v>15</v>
      </c>
      <c r="C51" s="8">
        <f>4*1.5*((1416.67/9)+144)</f>
        <v>1808.4466666666669</v>
      </c>
      <c r="D51" s="17"/>
      <c r="E51" s="18"/>
      <c r="F51" s="18"/>
    </row>
    <row r="52" spans="1:6">
      <c r="A52" s="2">
        <f t="shared" si="5"/>
        <v>3450</v>
      </c>
      <c r="B52" s="11" t="s">
        <v>59</v>
      </c>
      <c r="C52" s="8"/>
      <c r="D52" s="17"/>
      <c r="E52" s="18"/>
      <c r="F52" s="18"/>
    </row>
    <row r="53" spans="1:6">
      <c r="A53" s="2">
        <f t="shared" si="5"/>
        <v>3500</v>
      </c>
      <c r="B53" s="11" t="s">
        <v>8</v>
      </c>
      <c r="C53" s="1"/>
      <c r="D53" s="8">
        <v>1000</v>
      </c>
      <c r="E53" s="18">
        <v>1200</v>
      </c>
      <c r="F53" s="18">
        <v>1400</v>
      </c>
    </row>
    <row r="54" spans="1:6">
      <c r="A54" s="2">
        <f t="shared" si="5"/>
        <v>3550</v>
      </c>
      <c r="B54" s="11" t="s">
        <v>33</v>
      </c>
      <c r="C54" s="8"/>
      <c r="D54" s="15"/>
      <c r="E54" s="18"/>
      <c r="F54" s="18"/>
    </row>
    <row r="55" spans="1:6">
      <c r="A55" s="2">
        <f t="shared" si="5"/>
        <v>3600</v>
      </c>
      <c r="B55" s="11" t="s">
        <v>14</v>
      </c>
      <c r="C55" s="1"/>
      <c r="D55" s="15"/>
      <c r="E55" s="18"/>
      <c r="F55" s="18"/>
    </row>
    <row r="56" spans="1:6">
      <c r="A56" s="2">
        <f t="shared" si="5"/>
        <v>3650</v>
      </c>
      <c r="B56" s="11" t="s">
        <v>11</v>
      </c>
      <c r="C56" s="1"/>
      <c r="D56" s="15"/>
      <c r="E56" s="18"/>
      <c r="F56" s="18"/>
    </row>
    <row r="57" spans="1:6">
      <c r="A57" s="2">
        <f t="shared" si="5"/>
        <v>3700</v>
      </c>
      <c r="B57" s="11" t="s">
        <v>32</v>
      </c>
      <c r="C57" s="1"/>
      <c r="D57" s="15"/>
      <c r="E57" s="18"/>
      <c r="F57" s="18"/>
    </row>
    <row r="58" spans="1:6">
      <c r="A58" s="2">
        <f t="shared" si="5"/>
        <v>3750</v>
      </c>
      <c r="B58" s="11" t="s">
        <v>30</v>
      </c>
      <c r="C58" s="1"/>
      <c r="D58" s="15"/>
      <c r="E58" s="18"/>
      <c r="F58" s="18"/>
    </row>
    <row r="59" spans="1:6" ht="16.95" customHeight="1">
      <c r="A59" s="2">
        <f t="shared" si="5"/>
        <v>3800</v>
      </c>
      <c r="B59" s="11" t="s">
        <v>31</v>
      </c>
      <c r="C59" s="1"/>
      <c r="E59" s="18"/>
      <c r="F59" s="18"/>
    </row>
    <row r="60" spans="1:6" ht="16.95" customHeight="1">
      <c r="A60" s="2">
        <f t="shared" si="5"/>
        <v>3850</v>
      </c>
      <c r="B60" s="11" t="s">
        <v>60</v>
      </c>
      <c r="C60" s="1"/>
      <c r="E60" s="18"/>
      <c r="F60" s="18"/>
    </row>
    <row r="61" spans="1:6">
      <c r="A61" s="2">
        <f t="shared" si="5"/>
        <v>3900</v>
      </c>
      <c r="B61" s="11" t="s">
        <v>9</v>
      </c>
      <c r="C61" s="1"/>
      <c r="D61" s="8"/>
      <c r="E61" s="18"/>
      <c r="F61" s="18"/>
    </row>
    <row r="62" spans="1:6">
      <c r="A62" s="2">
        <f t="shared" si="5"/>
        <v>3950</v>
      </c>
      <c r="B62" s="11" t="s">
        <v>12</v>
      </c>
      <c r="C62" s="1"/>
      <c r="D62" s="8">
        <f>(D34+D40+D45+D53+D61)</f>
        <v>15262.986666666668</v>
      </c>
      <c r="E62" s="8">
        <f t="shared" ref="E62:F62" si="6">(E34+E40+E45+E53+E61)</f>
        <v>12400</v>
      </c>
      <c r="F62" s="8">
        <f t="shared" si="6"/>
        <v>12000</v>
      </c>
    </row>
    <row r="63" spans="1:6" ht="15" customHeight="1">
      <c r="A63" s="2">
        <f t="shared" si="5"/>
        <v>4000</v>
      </c>
      <c r="B63" s="14" t="s">
        <v>62</v>
      </c>
      <c r="C63" s="9"/>
      <c r="D63" s="10">
        <f>D62+D24</f>
        <v>16312.986666666668</v>
      </c>
      <c r="E63" s="10">
        <f t="shared" ref="E63:F63" si="7">E62+E24</f>
        <v>14050</v>
      </c>
      <c r="F63" s="10">
        <f t="shared" si="7"/>
        <v>13800</v>
      </c>
    </row>
    <row r="64" spans="1:6" ht="15" customHeight="1">
      <c r="A64" s="2"/>
      <c r="B64" s="11"/>
      <c r="C64" s="1"/>
      <c r="D64" s="8"/>
      <c r="E64" s="18"/>
      <c r="F64" s="18"/>
    </row>
    <row r="65" spans="1:6">
      <c r="A65" s="2">
        <f>A63+50</f>
        <v>4050</v>
      </c>
      <c r="B65" s="11" t="s">
        <v>54</v>
      </c>
      <c r="C65" s="1"/>
      <c r="D65" s="8">
        <f>(D62)</f>
        <v>15262.986666666668</v>
      </c>
      <c r="E65" s="8">
        <f>(E62)</f>
        <v>12400</v>
      </c>
      <c r="F65" s="8">
        <f>(F62)</f>
        <v>12000</v>
      </c>
    </row>
    <row r="66" spans="1:6">
      <c r="A66" s="2">
        <f>A65+50</f>
        <v>4100</v>
      </c>
      <c r="B66" s="11" t="s">
        <v>61</v>
      </c>
      <c r="C66" s="1"/>
      <c r="D66" s="8">
        <f>D65-D21</f>
        <v>11974.590533333334</v>
      </c>
      <c r="E66" s="8">
        <f>E65-E21</f>
        <v>5362.5519333333332</v>
      </c>
      <c r="F66" s="8">
        <f>F65-F21</f>
        <v>1288.4269333333341</v>
      </c>
    </row>
    <row r="67" spans="1:6">
      <c r="A67" s="2"/>
      <c r="B67" s="1"/>
      <c r="C67" s="1"/>
      <c r="D67" s="1"/>
      <c r="E67" s="18"/>
      <c r="F67" s="18"/>
    </row>
  </sheetData>
  <mergeCells count="2">
    <mergeCell ref="E3:F3"/>
    <mergeCell ref="E23:F23"/>
  </mergeCells>
  <pageMargins left="0.7" right="0.7" top="0.75" bottom="0.75" header="0.3" footer="0.3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Private Operating Fnd Tests</vt:lpstr>
      <vt:lpstr>Prop FS based on Client Data</vt:lpstr>
      <vt:lpstr>Proposed Chart of Accounts B&amp;S </vt:lpstr>
      <vt:lpstr>Original Data From Client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cp:lastPrinted>2024-06-24T16:35:35Z</cp:lastPrinted>
  <dcterms:created xsi:type="dcterms:W3CDTF">2024-04-28T15:40:13Z</dcterms:created>
  <dcterms:modified xsi:type="dcterms:W3CDTF">2024-07-08T16:46:43Z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i4>20</vt:i4>
  </property>
</Properties>
</file>